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710" yWindow="-30" windowWidth="11010" windowHeight="7110"/>
  </bookViews>
  <sheets>
    <sheet name="１" sheetId="1" r:id="rId1"/>
  </sheets>
  <definedNames>
    <definedName name="_xlnm.Print_Area" localSheetId="0">'１'!$A$1:$BY$996</definedName>
  </definedNames>
  <calcPr calcId="162913"/>
</workbook>
</file>

<file path=xl/calcChain.xml><?xml version="1.0" encoding="utf-8"?>
<calcChain xmlns="http://schemas.openxmlformats.org/spreadsheetml/2006/main">
  <c r="AD953" i="1" l="1"/>
  <c r="AT953" i="1"/>
  <c r="BJ953" i="1"/>
  <c r="AD954" i="1"/>
  <c r="AT954" i="1"/>
  <c r="BJ954" i="1"/>
  <c r="AD955" i="1"/>
  <c r="AT955" i="1"/>
  <c r="BJ955" i="1"/>
  <c r="AD956" i="1"/>
  <c r="AT956" i="1"/>
  <c r="BJ956" i="1"/>
  <c r="V957" i="1"/>
  <c r="AD957" i="1" s="1"/>
  <c r="AL957" i="1"/>
  <c r="AL974" i="1" s="1"/>
  <c r="AT974" i="1" s="1"/>
  <c r="BJ957" i="1"/>
  <c r="AD958" i="1"/>
  <c r="AT958" i="1"/>
  <c r="BJ958" i="1"/>
  <c r="AD959" i="1"/>
  <c r="AT959" i="1"/>
  <c r="BJ959" i="1"/>
  <c r="AD960" i="1"/>
  <c r="AT960" i="1"/>
  <c r="BJ960" i="1"/>
  <c r="V961" i="1"/>
  <c r="AD961" i="1" s="1"/>
  <c r="AT961" i="1"/>
  <c r="BB961" i="1"/>
  <c r="BJ961" i="1"/>
  <c r="AD962" i="1"/>
  <c r="AT962" i="1"/>
  <c r="BJ962" i="1"/>
  <c r="AD963" i="1"/>
  <c r="AT963" i="1"/>
  <c r="BJ963" i="1"/>
  <c r="AD964" i="1"/>
  <c r="AT964" i="1"/>
  <c r="BJ964" i="1"/>
  <c r="AD965" i="1"/>
  <c r="AT965" i="1"/>
  <c r="BJ965" i="1"/>
  <c r="AD966" i="1"/>
  <c r="AT966" i="1"/>
  <c r="BJ966" i="1"/>
  <c r="AD967" i="1"/>
  <c r="AT967" i="1"/>
  <c r="BJ967" i="1"/>
  <c r="AD968" i="1"/>
  <c r="AT968" i="1"/>
  <c r="BJ968" i="1"/>
  <c r="AD969" i="1"/>
  <c r="AT969" i="1"/>
  <c r="BJ969" i="1"/>
  <c r="AD970" i="1"/>
  <c r="AT970" i="1"/>
  <c r="BJ970" i="1"/>
  <c r="AD971" i="1"/>
  <c r="AT971" i="1"/>
  <c r="BJ971" i="1"/>
  <c r="AD972" i="1"/>
  <c r="AT972" i="1"/>
  <c r="BJ972" i="1"/>
  <c r="AD973" i="1"/>
  <c r="AT973" i="1"/>
  <c r="BJ973" i="1"/>
  <c r="AD974" i="1"/>
  <c r="BB974" i="1"/>
  <c r="BJ974" i="1" s="1"/>
  <c r="AD975" i="1"/>
  <c r="AT975" i="1"/>
  <c r="BJ975" i="1"/>
  <c r="AD976" i="1"/>
  <c r="AT976" i="1"/>
  <c r="BJ976" i="1"/>
  <c r="AD977" i="1"/>
  <c r="AT977" i="1"/>
  <c r="BJ977" i="1"/>
  <c r="AT987" i="1"/>
  <c r="V994" i="1"/>
  <c r="AD985" i="1" s="1"/>
  <c r="AL994" i="1"/>
  <c r="AT986" i="1" s="1"/>
  <c r="AT994" i="1"/>
  <c r="BB994" i="1"/>
  <c r="BJ987" i="1" s="1"/>
  <c r="V827" i="1"/>
  <c r="AT827" i="1"/>
  <c r="V828" i="1"/>
  <c r="AT828" i="1"/>
  <c r="V829" i="1"/>
  <c r="AT829" i="1"/>
  <c r="V830" i="1"/>
  <c r="AT830" i="1"/>
  <c r="V831" i="1"/>
  <c r="AT831" i="1"/>
  <c r="V837" i="1"/>
  <c r="AW837" i="1"/>
  <c r="V838" i="1"/>
  <c r="AW838" i="1"/>
  <c r="X844" i="1"/>
  <c r="AT844" i="1"/>
  <c r="X845" i="1"/>
  <c r="AT845" i="1"/>
  <c r="X846" i="1"/>
  <c r="AT846" i="1"/>
  <c r="X847" i="1"/>
  <c r="AT847" i="1"/>
  <c r="X848" i="1"/>
  <c r="AT848" i="1"/>
  <c r="X854" i="1"/>
  <c r="AT854" i="1"/>
  <c r="X855" i="1"/>
  <c r="AT855" i="1"/>
  <c r="X856" i="1"/>
  <c r="AT856" i="1"/>
  <c r="X857" i="1"/>
  <c r="AT857" i="1"/>
  <c r="X858" i="1"/>
  <c r="AT858" i="1"/>
  <c r="Q866" i="1"/>
  <c r="T866" i="1"/>
  <c r="AD866" i="1"/>
  <c r="AJ866" i="1"/>
  <c r="AR866" i="1"/>
  <c r="AT866" i="1"/>
  <c r="AU866" i="1"/>
  <c r="AW866" i="1"/>
  <c r="AX866" i="1"/>
  <c r="BB866" i="1"/>
  <c r="BK866" i="1"/>
  <c r="L867" i="1"/>
  <c r="W867" i="1"/>
  <c r="AN867" i="1"/>
  <c r="L868" i="1"/>
  <c r="W868" i="1"/>
  <c r="AN868" i="1"/>
  <c r="L869" i="1"/>
  <c r="W869" i="1"/>
  <c r="AN869" i="1"/>
  <c r="L870" i="1"/>
  <c r="W870" i="1"/>
  <c r="AN870" i="1"/>
  <c r="L871" i="1"/>
  <c r="W871" i="1"/>
  <c r="AN871" i="1"/>
  <c r="L872" i="1"/>
  <c r="W872" i="1"/>
  <c r="AN872" i="1"/>
  <c r="L873" i="1"/>
  <c r="W873" i="1"/>
  <c r="AN873" i="1"/>
  <c r="L874" i="1"/>
  <c r="W874" i="1"/>
  <c r="AN874" i="1"/>
  <c r="L875" i="1"/>
  <c r="W875" i="1"/>
  <c r="AN875" i="1"/>
  <c r="L876" i="1"/>
  <c r="W876" i="1"/>
  <c r="AN876" i="1"/>
  <c r="L877" i="1"/>
  <c r="W877" i="1"/>
  <c r="AN877" i="1"/>
  <c r="L878" i="1"/>
  <c r="W878" i="1"/>
  <c r="AN878" i="1"/>
  <c r="L879" i="1"/>
  <c r="W879" i="1"/>
  <c r="AN879" i="1"/>
  <c r="L880" i="1"/>
  <c r="W880" i="1"/>
  <c r="AN880" i="1"/>
  <c r="Q881" i="1"/>
  <c r="T881" i="1"/>
  <c r="AD881" i="1"/>
  <c r="AJ881" i="1"/>
  <c r="AR881" i="1"/>
  <c r="AU881" i="1"/>
  <c r="AX881" i="1"/>
  <c r="BB881" i="1"/>
  <c r="BK881" i="1"/>
  <c r="L882" i="1"/>
  <c r="W882" i="1"/>
  <c r="AN882" i="1"/>
  <c r="L883" i="1"/>
  <c r="W883" i="1"/>
  <c r="AN883" i="1"/>
  <c r="L884" i="1"/>
  <c r="W884" i="1"/>
  <c r="AN884" i="1"/>
  <c r="L885" i="1"/>
  <c r="W885" i="1"/>
  <c r="AN885" i="1"/>
  <c r="L886" i="1"/>
  <c r="W886" i="1"/>
  <c r="AN886" i="1"/>
  <c r="O922" i="1"/>
  <c r="O924" i="1"/>
  <c r="O926" i="1"/>
  <c r="BQ790" i="1"/>
  <c r="BT797" i="1"/>
  <c r="F752" i="1"/>
  <c r="F753" i="1"/>
  <c r="L754" i="1"/>
  <c r="R754" i="1"/>
  <c r="X754" i="1"/>
  <c r="AD754" i="1"/>
  <c r="AJ754" i="1"/>
  <c r="AP754" i="1"/>
  <c r="AV754" i="1"/>
  <c r="BB754" i="1"/>
  <c r="BH754" i="1"/>
  <c r="BN754" i="1"/>
  <c r="BT754" i="1"/>
  <c r="AF777" i="1"/>
  <c r="BQ777" i="1"/>
  <c r="AF778" i="1"/>
  <c r="BQ778" i="1"/>
  <c r="AF779" i="1"/>
  <c r="BQ779" i="1"/>
  <c r="AF780" i="1"/>
  <c r="BQ780" i="1"/>
  <c r="AF781" i="1"/>
  <c r="BQ781" i="1"/>
  <c r="AX684" i="1"/>
  <c r="BH684" i="1"/>
  <c r="AX685" i="1"/>
  <c r="BH685" i="1"/>
  <c r="AX686" i="1"/>
  <c r="BH686" i="1"/>
  <c r="AX687" i="1"/>
  <c r="BH687" i="1"/>
  <c r="AX688" i="1"/>
  <c r="BH688" i="1"/>
  <c r="AX689" i="1"/>
  <c r="BH689" i="1"/>
  <c r="AX690" i="1"/>
  <c r="BH690" i="1"/>
  <c r="AX691" i="1"/>
  <c r="BH691" i="1"/>
  <c r="AX692" i="1"/>
  <c r="BH692" i="1"/>
  <c r="AX693" i="1"/>
  <c r="BH693" i="1"/>
  <c r="BD701" i="1"/>
  <c r="BD702" i="1"/>
  <c r="P703" i="1"/>
  <c r="W703" i="1"/>
  <c r="BK703" i="1"/>
  <c r="BD708" i="1"/>
  <c r="BO714" i="1"/>
  <c r="BO715" i="1"/>
  <c r="BO716" i="1"/>
  <c r="BO717" i="1"/>
  <c r="BO722" i="1"/>
  <c r="BO723" i="1"/>
  <c r="BO724" i="1"/>
  <c r="BO725" i="1"/>
  <c r="AD606" i="1"/>
  <c r="AP606" i="1"/>
  <c r="O510" i="1"/>
  <c r="O511" i="1"/>
  <c r="O512" i="1"/>
  <c r="U538" i="1"/>
  <c r="AE538" i="1"/>
  <c r="AI538" i="1"/>
  <c r="AY538" i="1"/>
  <c r="BH538" i="1"/>
  <c r="J554" i="1"/>
  <c r="R554" i="1"/>
  <c r="Z554" i="1"/>
  <c r="AH554" i="1"/>
  <c r="AP554" i="1"/>
  <c r="AX554" i="1"/>
  <c r="BF554" i="1"/>
  <c r="BO554" i="1"/>
  <c r="J570" i="1"/>
  <c r="V570" i="1"/>
  <c r="AH570" i="1"/>
  <c r="AT570" i="1"/>
  <c r="BF570" i="1"/>
  <c r="B578" i="1"/>
  <c r="G578" i="1"/>
  <c r="S451" i="1"/>
  <c r="Z451" i="1"/>
  <c r="AJ451" i="1"/>
  <c r="AQ451" i="1"/>
  <c r="BA451" i="1"/>
  <c r="BH451" i="1"/>
  <c r="S475" i="1"/>
  <c r="Z475" i="1"/>
  <c r="AJ475" i="1"/>
  <c r="AQ475" i="1"/>
  <c r="BA475" i="1"/>
  <c r="BH475" i="1"/>
  <c r="X325" i="1"/>
  <c r="AM325" i="1"/>
  <c r="AU325" i="1"/>
  <c r="BJ325" i="1"/>
  <c r="X336" i="1"/>
  <c r="X344" i="1" s="1"/>
  <c r="AM344" i="1"/>
  <c r="AU344" i="1"/>
  <c r="BJ344" i="1"/>
  <c r="X360" i="1"/>
  <c r="AM360" i="1"/>
  <c r="Y376" i="1"/>
  <c r="BG376" i="1"/>
  <c r="AK376" i="1" s="1"/>
  <c r="AK377" i="1"/>
  <c r="AK378" i="1"/>
  <c r="AK379" i="1"/>
  <c r="AV380" i="1"/>
  <c r="AV375" i="1" s="1"/>
  <c r="BG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Y406" i="1"/>
  <c r="Y380" i="1" s="1"/>
  <c r="AK406" i="1"/>
  <c r="Y116" i="1"/>
  <c r="BG116" i="1"/>
  <c r="Y117" i="1"/>
  <c r="BG117" i="1"/>
  <c r="Y118" i="1"/>
  <c r="BG118" i="1"/>
  <c r="Y119" i="1"/>
  <c r="AW119" i="1"/>
  <c r="BB119" i="1"/>
  <c r="BM119" i="1"/>
  <c r="Y120" i="1"/>
  <c r="AW120" i="1"/>
  <c r="BB120" i="1"/>
  <c r="BM120" i="1"/>
  <c r="BM123" i="1" s="1"/>
  <c r="Y121" i="1"/>
  <c r="BG121" i="1"/>
  <c r="Y122" i="1"/>
  <c r="BG122" i="1"/>
  <c r="Y123" i="1"/>
  <c r="Y124" i="1"/>
  <c r="BG124" i="1"/>
  <c r="Y125" i="1"/>
  <c r="BG125" i="1"/>
  <c r="Y126" i="1"/>
  <c r="BG126" i="1"/>
  <c r="Y127" i="1"/>
  <c r="BG127" i="1"/>
  <c r="Y128" i="1"/>
  <c r="BG128" i="1"/>
  <c r="Y129" i="1"/>
  <c r="AW129" i="1"/>
  <c r="BB129" i="1"/>
  <c r="BM129" i="1"/>
  <c r="Y130" i="1"/>
  <c r="BG130" i="1"/>
  <c r="Y131" i="1"/>
  <c r="BG131" i="1"/>
  <c r="Y132" i="1"/>
  <c r="BG132" i="1"/>
  <c r="Y133" i="1"/>
  <c r="BG133" i="1"/>
  <c r="Y134" i="1"/>
  <c r="BG134" i="1"/>
  <c r="Y135" i="1"/>
  <c r="BG135" i="1"/>
  <c r="Y136" i="1"/>
  <c r="AW136" i="1"/>
  <c r="BB136" i="1"/>
  <c r="BM136" i="1"/>
  <c r="Y137" i="1"/>
  <c r="BG137" i="1"/>
  <c r="O138" i="1"/>
  <c r="T138" i="1"/>
  <c r="AE138" i="1"/>
  <c r="BG138" i="1"/>
  <c r="Y139" i="1"/>
  <c r="BG139" i="1"/>
  <c r="Y140" i="1"/>
  <c r="BG140" i="1"/>
  <c r="Y141" i="1"/>
  <c r="AW141" i="1"/>
  <c r="BB141" i="1"/>
  <c r="BM141" i="1"/>
  <c r="Y142" i="1"/>
  <c r="BG142" i="1"/>
  <c r="Y143" i="1"/>
  <c r="BG143" i="1"/>
  <c r="Y144" i="1"/>
  <c r="BG144" i="1"/>
  <c r="Y145" i="1"/>
  <c r="BG145" i="1"/>
  <c r="Y146" i="1"/>
  <c r="BG146" i="1"/>
  <c r="Y147" i="1"/>
  <c r="AW147" i="1"/>
  <c r="BB147" i="1"/>
  <c r="BM147" i="1"/>
  <c r="Y148" i="1"/>
  <c r="BG148" i="1"/>
  <c r="Y149" i="1"/>
  <c r="AW149" i="1"/>
  <c r="BB149" i="1"/>
  <c r="BM149" i="1"/>
  <c r="Y150" i="1"/>
  <c r="Y151" i="1"/>
  <c r="BG151" i="1"/>
  <c r="O152" i="1"/>
  <c r="T152" i="1"/>
  <c r="AE152" i="1"/>
  <c r="BG152" i="1"/>
  <c r="Y153" i="1"/>
  <c r="BG153" i="1"/>
  <c r="Y154" i="1"/>
  <c r="BG154" i="1"/>
  <c r="Y155" i="1"/>
  <c r="BG155" i="1"/>
  <c r="Y156" i="1"/>
  <c r="BG156" i="1"/>
  <c r="Y157" i="1"/>
  <c r="BG157" i="1"/>
  <c r="Y158" i="1"/>
  <c r="BG158" i="1"/>
  <c r="Y159" i="1"/>
  <c r="BG159" i="1"/>
  <c r="Y160" i="1"/>
  <c r="BG160" i="1"/>
  <c r="O161" i="1"/>
  <c r="T161" i="1"/>
  <c r="AE161" i="1"/>
  <c r="BG161" i="1"/>
  <c r="Y162" i="1"/>
  <c r="BG162" i="1"/>
  <c r="Y163" i="1"/>
  <c r="BG163" i="1"/>
  <c r="Y164" i="1"/>
  <c r="BG164" i="1"/>
  <c r="Y165" i="1"/>
  <c r="BG165" i="1"/>
  <c r="Y166" i="1"/>
  <c r="BG166" i="1"/>
  <c r="Y167" i="1"/>
  <c r="BG167" i="1"/>
  <c r="Y168" i="1"/>
  <c r="BG168" i="1"/>
  <c r="Y169" i="1"/>
  <c r="BG169" i="1"/>
  <c r="Y170" i="1"/>
  <c r="BG170" i="1"/>
  <c r="Y171" i="1"/>
  <c r="AW171" i="1"/>
  <c r="AW172" i="1" s="1"/>
  <c r="BB171" i="1"/>
  <c r="BB172" i="1" s="1"/>
  <c r="BM171" i="1"/>
  <c r="BM172" i="1" s="1"/>
  <c r="Y172" i="1"/>
  <c r="Y173" i="1"/>
  <c r="Y174" i="1"/>
  <c r="Y175" i="1"/>
  <c r="Y176" i="1"/>
  <c r="O177" i="1"/>
  <c r="T177" i="1"/>
  <c r="AE177" i="1"/>
  <c r="R182" i="1"/>
  <c r="X182" i="1"/>
  <c r="AD182" i="1"/>
  <c r="AJ182" i="1"/>
  <c r="AP182" i="1"/>
  <c r="AV182" i="1"/>
  <c r="BB182" i="1"/>
  <c r="BH182" i="1"/>
  <c r="BN182" i="1"/>
  <c r="BT182" i="1"/>
  <c r="R183" i="1"/>
  <c r="X183" i="1"/>
  <c r="AD183" i="1"/>
  <c r="AJ183" i="1"/>
  <c r="AP183" i="1"/>
  <c r="AV183" i="1"/>
  <c r="BB183" i="1"/>
  <c r="BH183" i="1"/>
  <c r="BN183" i="1"/>
  <c r="BT183" i="1"/>
  <c r="R187" i="1"/>
  <c r="X187" i="1"/>
  <c r="AD187" i="1"/>
  <c r="AJ187" i="1"/>
  <c r="AP187" i="1"/>
  <c r="AV187" i="1"/>
  <c r="BB187" i="1"/>
  <c r="BH187" i="1"/>
  <c r="BN187" i="1"/>
  <c r="BT187" i="1"/>
  <c r="R190" i="1"/>
  <c r="X190" i="1"/>
  <c r="AD190" i="1"/>
  <c r="AJ190" i="1"/>
  <c r="AP190" i="1"/>
  <c r="AV190" i="1"/>
  <c r="BB190" i="1"/>
  <c r="BH190" i="1"/>
  <c r="BN190" i="1"/>
  <c r="BT190" i="1"/>
  <c r="R193" i="1"/>
  <c r="X193" i="1"/>
  <c r="AD193" i="1"/>
  <c r="AJ193" i="1"/>
  <c r="AP193" i="1"/>
  <c r="AV193" i="1"/>
  <c r="BB193" i="1"/>
  <c r="BH193" i="1"/>
  <c r="BN193" i="1"/>
  <c r="BT193" i="1"/>
  <c r="R196" i="1"/>
  <c r="X196" i="1"/>
  <c r="AD196" i="1"/>
  <c r="AJ196" i="1"/>
  <c r="AP196" i="1"/>
  <c r="AV196" i="1"/>
  <c r="BB196" i="1"/>
  <c r="BH196" i="1"/>
  <c r="BN196" i="1"/>
  <c r="BT196" i="1"/>
  <c r="R199" i="1"/>
  <c r="X199" i="1"/>
  <c r="AD199" i="1"/>
  <c r="AJ199" i="1"/>
  <c r="AP199" i="1"/>
  <c r="AV199" i="1"/>
  <c r="BB199" i="1"/>
  <c r="BH199" i="1"/>
  <c r="BN199" i="1"/>
  <c r="BT199" i="1"/>
  <c r="R202" i="1"/>
  <c r="X202" i="1"/>
  <c r="AD202" i="1"/>
  <c r="AJ202" i="1"/>
  <c r="AP202" i="1"/>
  <c r="AV202" i="1"/>
  <c r="BB202" i="1"/>
  <c r="BH202" i="1"/>
  <c r="BN202" i="1"/>
  <c r="BT202" i="1"/>
  <c r="R205" i="1"/>
  <c r="X205" i="1"/>
  <c r="AD205" i="1"/>
  <c r="AJ205" i="1"/>
  <c r="AP205" i="1"/>
  <c r="AV205" i="1"/>
  <c r="BB205" i="1"/>
  <c r="BH205" i="1"/>
  <c r="BN205" i="1"/>
  <c r="BT205" i="1"/>
  <c r="R208" i="1"/>
  <c r="X208" i="1"/>
  <c r="AD208" i="1"/>
  <c r="AJ208" i="1"/>
  <c r="AP208" i="1"/>
  <c r="AV208" i="1"/>
  <c r="BB208" i="1"/>
  <c r="BH208" i="1"/>
  <c r="BN208" i="1"/>
  <c r="BT208" i="1"/>
  <c r="R211" i="1"/>
  <c r="X211" i="1"/>
  <c r="AD211" i="1"/>
  <c r="AJ211" i="1"/>
  <c r="AP211" i="1"/>
  <c r="AV211" i="1"/>
  <c r="BB211" i="1"/>
  <c r="BH211" i="1"/>
  <c r="BN211" i="1"/>
  <c r="BT211" i="1"/>
  <c r="L214" i="1"/>
  <c r="R214" i="1"/>
  <c r="X214" i="1"/>
  <c r="AD214" i="1"/>
  <c r="AJ214" i="1"/>
  <c r="AP214" i="1"/>
  <c r="AV214" i="1"/>
  <c r="L215" i="1"/>
  <c r="R215" i="1"/>
  <c r="X215" i="1"/>
  <c r="AD215" i="1"/>
  <c r="AJ215" i="1"/>
  <c r="AP215" i="1"/>
  <c r="AV215" i="1"/>
  <c r="BB217" i="1"/>
  <c r="BH217" i="1"/>
  <c r="BN217" i="1"/>
  <c r="BB218" i="1"/>
  <c r="BH218" i="1"/>
  <c r="BN218" i="1"/>
  <c r="L219" i="1"/>
  <c r="R219" i="1"/>
  <c r="X219" i="1"/>
  <c r="AD219" i="1"/>
  <c r="AJ219" i="1"/>
  <c r="AP219" i="1"/>
  <c r="AV219" i="1"/>
  <c r="BB220" i="1"/>
  <c r="BT220" i="1" s="1"/>
  <c r="BH220" i="1"/>
  <c r="BN220" i="1"/>
  <c r="BB221" i="1"/>
  <c r="BT221" i="1" s="1"/>
  <c r="BH221" i="1"/>
  <c r="BN221" i="1"/>
  <c r="L222" i="1"/>
  <c r="R222" i="1"/>
  <c r="X222" i="1"/>
  <c r="AD222" i="1"/>
  <c r="AJ222" i="1"/>
  <c r="AP222" i="1"/>
  <c r="AV222" i="1"/>
  <c r="BB223" i="1"/>
  <c r="BT223" i="1" s="1"/>
  <c r="BH223" i="1"/>
  <c r="BN223" i="1"/>
  <c r="BB224" i="1"/>
  <c r="BT224" i="1" s="1"/>
  <c r="BH224" i="1"/>
  <c r="BN224" i="1"/>
  <c r="L225" i="1"/>
  <c r="R225" i="1"/>
  <c r="X225" i="1"/>
  <c r="AD225" i="1"/>
  <c r="AJ225" i="1"/>
  <c r="AP225" i="1"/>
  <c r="AV225" i="1"/>
  <c r="BB226" i="1"/>
  <c r="BT226" i="1" s="1"/>
  <c r="BH226" i="1"/>
  <c r="BN226" i="1"/>
  <c r="BB227" i="1"/>
  <c r="BT227" i="1" s="1"/>
  <c r="BH227" i="1"/>
  <c r="BN227" i="1"/>
  <c r="L228" i="1"/>
  <c r="R228" i="1"/>
  <c r="X228" i="1"/>
  <c r="AD228" i="1"/>
  <c r="AJ228" i="1"/>
  <c r="AP228" i="1"/>
  <c r="AV228" i="1"/>
  <c r="BB229" i="1"/>
  <c r="BT229" i="1" s="1"/>
  <c r="BH229" i="1"/>
  <c r="BN229" i="1"/>
  <c r="BB230" i="1"/>
  <c r="BT230" i="1" s="1"/>
  <c r="BH230" i="1"/>
  <c r="BN230" i="1"/>
  <c r="L231" i="1"/>
  <c r="R231" i="1"/>
  <c r="X231" i="1"/>
  <c r="AD231" i="1"/>
  <c r="AJ231" i="1"/>
  <c r="AP231" i="1"/>
  <c r="AV231" i="1"/>
  <c r="BB232" i="1"/>
  <c r="BT232" i="1" s="1"/>
  <c r="BH232" i="1"/>
  <c r="BN232" i="1"/>
  <c r="BB233" i="1"/>
  <c r="BT233" i="1" s="1"/>
  <c r="BH233" i="1"/>
  <c r="BN233" i="1"/>
  <c r="L234" i="1"/>
  <c r="R234" i="1"/>
  <c r="X234" i="1"/>
  <c r="AD234" i="1"/>
  <c r="AJ234" i="1"/>
  <c r="AP234" i="1"/>
  <c r="AV234" i="1"/>
  <c r="BB235" i="1"/>
  <c r="BT235" i="1" s="1"/>
  <c r="BH235" i="1"/>
  <c r="BN235" i="1"/>
  <c r="BB236" i="1"/>
  <c r="BT236" i="1" s="1"/>
  <c r="BH236" i="1"/>
  <c r="BN236" i="1"/>
  <c r="L237" i="1"/>
  <c r="R237" i="1"/>
  <c r="X237" i="1"/>
  <c r="AD237" i="1"/>
  <c r="AJ237" i="1"/>
  <c r="AP237" i="1"/>
  <c r="AV237" i="1"/>
  <c r="BB238" i="1"/>
  <c r="BT238" i="1" s="1"/>
  <c r="BH238" i="1"/>
  <c r="BN238" i="1"/>
  <c r="BB239" i="1"/>
  <c r="BT239" i="1" s="1"/>
  <c r="BH239" i="1"/>
  <c r="BN239" i="1"/>
  <c r="L240" i="1"/>
  <c r="R240" i="1"/>
  <c r="X240" i="1"/>
  <c r="AD240" i="1"/>
  <c r="AJ240" i="1"/>
  <c r="AP240" i="1"/>
  <c r="AV240" i="1"/>
  <c r="BB241" i="1"/>
  <c r="BT241" i="1" s="1"/>
  <c r="BH241" i="1"/>
  <c r="BN241" i="1"/>
  <c r="BB242" i="1"/>
  <c r="BT242" i="1" s="1"/>
  <c r="BH242" i="1"/>
  <c r="BN242" i="1"/>
  <c r="L243" i="1"/>
  <c r="R243" i="1"/>
  <c r="X243" i="1"/>
  <c r="AD243" i="1"/>
  <c r="AJ243" i="1"/>
  <c r="AP243" i="1"/>
  <c r="AV243" i="1"/>
  <c r="AN40" i="1"/>
  <c r="AE40" i="1"/>
  <c r="V40" i="1"/>
  <c r="M40" i="1"/>
  <c r="BG21" i="1"/>
  <c r="BG20" i="1"/>
  <c r="BK13" i="1"/>
  <c r="AT991" i="1" l="1"/>
  <c r="AT992" i="1"/>
  <c r="AT984" i="1"/>
  <c r="AT957" i="1"/>
  <c r="AN866" i="1"/>
  <c r="AT988" i="1"/>
  <c r="W866" i="1"/>
  <c r="BJ992" i="1"/>
  <c r="AD990" i="1"/>
  <c r="BJ988" i="1"/>
  <c r="AD986" i="1"/>
  <c r="W881" i="1"/>
  <c r="BJ993" i="1"/>
  <c r="AD991" i="1"/>
  <c r="BJ985" i="1"/>
  <c r="L881" i="1"/>
  <c r="AT993" i="1"/>
  <c r="AD992" i="1"/>
  <c r="BJ990" i="1"/>
  <c r="AT989" i="1"/>
  <c r="AD988" i="1"/>
  <c r="BJ986" i="1"/>
  <c r="AT985" i="1"/>
  <c r="AD984" i="1"/>
  <c r="AN881" i="1"/>
  <c r="BJ984" i="1"/>
  <c r="L866" i="1"/>
  <c r="BJ989" i="1"/>
  <c r="AD987" i="1"/>
  <c r="AM866" i="1"/>
  <c r="BJ994" i="1"/>
  <c r="AD994" i="1"/>
  <c r="AD993" i="1"/>
  <c r="BJ991" i="1"/>
  <c r="AT990" i="1"/>
  <c r="AD989" i="1"/>
  <c r="F754" i="1"/>
  <c r="BD703" i="1"/>
  <c r="BN243" i="1"/>
  <c r="BB123" i="1"/>
  <c r="BH225" i="1"/>
  <c r="L216" i="1"/>
  <c r="BN240" i="1"/>
  <c r="BN228" i="1"/>
  <c r="BT222" i="1"/>
  <c r="BH231" i="1"/>
  <c r="AJ216" i="1"/>
  <c r="BG119" i="1"/>
  <c r="BH243" i="1"/>
  <c r="BN222" i="1"/>
  <c r="AD216" i="1"/>
  <c r="BH219" i="1"/>
  <c r="BT237" i="1"/>
  <c r="BT184" i="1"/>
  <c r="AV184" i="1"/>
  <c r="X184" i="1"/>
  <c r="BB234" i="1"/>
  <c r="L191" i="1"/>
  <c r="BN184" i="1"/>
  <c r="AP184" i="1"/>
  <c r="R184" i="1"/>
  <c r="BB237" i="1"/>
  <c r="BH237" i="1"/>
  <c r="BG147" i="1"/>
  <c r="BT240" i="1"/>
  <c r="BT234" i="1"/>
  <c r="Y375" i="1"/>
  <c r="BB240" i="1"/>
  <c r="BB228" i="1"/>
  <c r="BB184" i="1"/>
  <c r="AD184" i="1"/>
  <c r="Y177" i="1"/>
  <c r="BG141" i="1"/>
  <c r="L204" i="1"/>
  <c r="L209" i="1"/>
  <c r="BN231" i="1"/>
  <c r="L197" i="1"/>
  <c r="BB225" i="1"/>
  <c r="BH184" i="1"/>
  <c r="AJ184" i="1"/>
  <c r="BN234" i="1"/>
  <c r="L192" i="1"/>
  <c r="L193" i="1" s="1"/>
  <c r="BT225" i="1"/>
  <c r="BM150" i="1"/>
  <c r="BG136" i="1"/>
  <c r="BG129" i="1"/>
  <c r="BB222" i="1"/>
  <c r="BN219" i="1"/>
  <c r="AV216" i="1"/>
  <c r="X216" i="1"/>
  <c r="AP216" i="1"/>
  <c r="R216" i="1"/>
  <c r="Y138" i="1"/>
  <c r="AK380" i="1"/>
  <c r="BG375" i="1"/>
  <c r="AK375" i="1" s="1"/>
  <c r="L207" i="1"/>
  <c r="L206" i="1"/>
  <c r="L201" i="1"/>
  <c r="L200" i="1"/>
  <c r="L195" i="1"/>
  <c r="L194" i="1"/>
  <c r="BH215" i="1"/>
  <c r="BB214" i="1"/>
  <c r="Y161" i="1"/>
  <c r="BB150" i="1"/>
  <c r="AW150" i="1"/>
  <c r="Y152" i="1"/>
  <c r="BT228" i="1"/>
  <c r="BH240" i="1"/>
  <c r="L203" i="1"/>
  <c r="L205" i="1" s="1"/>
  <c r="BH228" i="1"/>
  <c r="L189" i="1"/>
  <c r="L188" i="1"/>
  <c r="BB215" i="1"/>
  <c r="BG171" i="1"/>
  <c r="BG172" i="1" s="1"/>
  <c r="BG120" i="1"/>
  <c r="BG123" i="1" s="1"/>
  <c r="L210" i="1"/>
  <c r="L211" i="1" s="1"/>
  <c r="BT243" i="1"/>
  <c r="L198" i="1"/>
  <c r="BT231" i="1"/>
  <c r="BB243" i="1"/>
  <c r="BN237" i="1"/>
  <c r="BH234" i="1"/>
  <c r="BB231" i="1"/>
  <c r="BN225" i="1"/>
  <c r="BH222" i="1"/>
  <c r="BB219" i="1"/>
  <c r="BT218" i="1"/>
  <c r="BT215" i="1" s="1"/>
  <c r="BT217" i="1"/>
  <c r="L185" i="1" s="1"/>
  <c r="BN215" i="1"/>
  <c r="BH214" i="1"/>
  <c r="BN214" i="1"/>
  <c r="BG149" i="1"/>
  <c r="AW123" i="1"/>
  <c r="BH216" i="1" l="1"/>
  <c r="L202" i="1"/>
  <c r="L199" i="1"/>
  <c r="BG150" i="1"/>
  <c r="BN216" i="1"/>
  <c r="L190" i="1"/>
  <c r="L196" i="1"/>
  <c r="BB216" i="1"/>
  <c r="L208" i="1"/>
  <c r="L182" i="1"/>
  <c r="L186" i="1"/>
  <c r="L183" i="1" s="1"/>
  <c r="BT214" i="1"/>
  <c r="BT216" i="1" s="1"/>
  <c r="BT219" i="1"/>
  <c r="L187" i="1" l="1"/>
  <c r="L184" i="1"/>
</calcChain>
</file>

<file path=xl/comments1.xml><?xml version="1.0" encoding="utf-8"?>
<comments xmlns="http://schemas.openxmlformats.org/spreadsheetml/2006/main">
  <authors>
    <author>Administrator</author>
  </authors>
  <commentList>
    <comment ref="Y4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決算書　公有財産+下水分－（公共用財産上記）</t>
        </r>
      </text>
    </comment>
  </commentList>
</comments>
</file>

<file path=xl/sharedStrings.xml><?xml version="1.0" encoding="utf-8"?>
<sst xmlns="http://schemas.openxmlformats.org/spreadsheetml/2006/main" count="1807" uniqueCount="1067">
  <si>
    <t>朝　日</t>
    <rPh sb="0" eb="1">
      <t>アサ</t>
    </rPh>
    <rPh sb="2" eb="3">
      <t>ヒ</t>
    </rPh>
    <phoneticPr fontId="2"/>
  </si>
  <si>
    <t>若　木</t>
    <rPh sb="0" eb="1">
      <t>ワカ</t>
    </rPh>
    <rPh sb="2" eb="3">
      <t>キ</t>
    </rPh>
    <phoneticPr fontId="2"/>
  </si>
  <si>
    <t>西川登</t>
    <rPh sb="0" eb="1">
      <t>ニシ</t>
    </rPh>
    <rPh sb="1" eb="3">
      <t>カワノボリ</t>
    </rPh>
    <phoneticPr fontId="2"/>
  </si>
  <si>
    <t>武　内</t>
    <rPh sb="0" eb="1">
      <t>タケシ</t>
    </rPh>
    <rPh sb="2" eb="3">
      <t>ナイ</t>
    </rPh>
    <phoneticPr fontId="2"/>
  </si>
  <si>
    <t>東川登</t>
    <rPh sb="0" eb="1">
      <t>ヒガシ</t>
    </rPh>
    <rPh sb="1" eb="3">
      <t>カワノボリ</t>
    </rPh>
    <phoneticPr fontId="2"/>
  </si>
  <si>
    <t>山　内</t>
    <rPh sb="0" eb="1">
      <t>ヤマ</t>
    </rPh>
    <rPh sb="2" eb="3">
      <t>ナイ</t>
    </rPh>
    <phoneticPr fontId="2"/>
  </si>
  <si>
    <t>北　方</t>
    <rPh sb="0" eb="1">
      <t>キタ</t>
    </rPh>
    <rPh sb="2" eb="3">
      <t>カタ</t>
    </rPh>
    <phoneticPr fontId="2"/>
  </si>
  <si>
    <t>85歳以上</t>
    <rPh sb="2" eb="3">
      <t>サイ</t>
    </rPh>
    <rPh sb="3" eb="5">
      <t>イジョウ</t>
    </rPh>
    <phoneticPr fontId="2"/>
  </si>
  <si>
    <t>15歳未満</t>
    <rPh sb="2" eb="3">
      <t>サイ</t>
    </rPh>
    <rPh sb="3" eb="5">
      <t>ミマン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</si>
  <si>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</si>
  <si>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</si>
  <si>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■産業別就業者数（１５歳以上）</t>
    <rPh sb="1" eb="3">
      <t>サンギョウ</t>
    </rPh>
    <rPh sb="3" eb="4">
      <t>ベツ</t>
    </rPh>
    <rPh sb="4" eb="7">
      <t>シュウギョウシャ</t>
    </rPh>
    <rPh sb="7" eb="8">
      <t>スウ</t>
    </rPh>
    <rPh sb="11" eb="12">
      <t>サイ</t>
    </rPh>
    <rPh sb="12" eb="14">
      <t>イジョウ</t>
    </rPh>
    <phoneticPr fontId="2"/>
  </si>
  <si>
    <t>区　　分</t>
    <rPh sb="0" eb="1">
      <t>ク</t>
    </rPh>
    <rPh sb="3" eb="4">
      <t>ブン</t>
    </rPh>
    <phoneticPr fontId="2"/>
  </si>
  <si>
    <t>平成７年</t>
    <rPh sb="0" eb="2">
      <t>ヘイセイ</t>
    </rPh>
    <rPh sb="3" eb="4">
      <t>ネン</t>
    </rPh>
    <phoneticPr fontId="2"/>
  </si>
  <si>
    <t>平成１７年</t>
    <rPh sb="0" eb="2">
      <t>ヘイセイ</t>
    </rPh>
    <rPh sb="4" eb="5">
      <t>ネン</t>
    </rPh>
    <phoneticPr fontId="2"/>
  </si>
  <si>
    <t>総　　数</t>
    <rPh sb="0" eb="1">
      <t>フサ</t>
    </rPh>
    <rPh sb="3" eb="4">
      <t>カズ</t>
    </rPh>
    <phoneticPr fontId="2"/>
  </si>
  <si>
    <t>就業者数</t>
    <rPh sb="0" eb="3">
      <t>シュウギョウシャ</t>
    </rPh>
    <rPh sb="3" eb="4">
      <t>スウ</t>
    </rPh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</si>
  <si>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</si>
  <si>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3">
      <t>ニジ</t>
    </rPh>
    <rPh sb="3" eb="5">
      <t>サンギョウ</t>
    </rPh>
    <phoneticPr fontId="2"/>
  </si>
  <si>
    <t>第三次産業</t>
    <rPh sb="0" eb="1">
      <t>ダイ</t>
    </rPh>
    <rPh sb="1" eb="3">
      <t>サンジ</t>
    </rPh>
    <rPh sb="3" eb="5">
      <t>サンギョウ</t>
    </rPh>
    <phoneticPr fontId="2"/>
  </si>
  <si>
    <t>　電気・ガス・水道業</t>
    <rPh sb="1" eb="3">
      <t>デンキ</t>
    </rPh>
    <rPh sb="7" eb="10">
      <t>スイドウギョウ</t>
    </rPh>
    <phoneticPr fontId="2"/>
  </si>
  <si>
    <t>　農業</t>
    <rPh sb="1" eb="3">
      <t>ノウギョウ</t>
    </rPh>
    <phoneticPr fontId="2"/>
  </si>
  <si>
    <t>　林業</t>
    <rPh sb="1" eb="3">
      <t>リンギョウ</t>
    </rPh>
    <phoneticPr fontId="2"/>
  </si>
  <si>
    <t>　漁業</t>
    <rPh sb="1" eb="3">
      <t>ギョギョウ</t>
    </rPh>
    <phoneticPr fontId="2"/>
  </si>
  <si>
    <t>　鉱業</t>
    <rPh sb="1" eb="3">
      <t>コウギョウ</t>
    </rPh>
    <phoneticPr fontId="2"/>
  </si>
  <si>
    <t>　建設業</t>
    <rPh sb="1" eb="3">
      <t>ケンセツ</t>
    </rPh>
    <rPh sb="3" eb="4">
      <t>ギョウ</t>
    </rPh>
    <phoneticPr fontId="2"/>
  </si>
  <si>
    <t>　製造業</t>
    <rPh sb="1" eb="4">
      <t>セイゾウギョウ</t>
    </rPh>
    <phoneticPr fontId="2"/>
  </si>
  <si>
    <t>　情報通信・運輸業</t>
    <rPh sb="1" eb="3">
      <t>ジョウホウ</t>
    </rPh>
    <rPh sb="3" eb="5">
      <t>ツウシン</t>
    </rPh>
    <rPh sb="6" eb="8">
      <t>ウンユ</t>
    </rPh>
    <rPh sb="8" eb="9">
      <t>ギョウ</t>
    </rPh>
    <phoneticPr fontId="2"/>
  </si>
  <si>
    <t>　卸売・小売業</t>
    <rPh sb="1" eb="3">
      <t>オロシウリ</t>
    </rPh>
    <rPh sb="4" eb="6">
      <t>コウリ</t>
    </rPh>
    <rPh sb="6" eb="7">
      <t>ギョウ</t>
    </rPh>
    <phoneticPr fontId="2"/>
  </si>
  <si>
    <t>　金融・保険業</t>
    <rPh sb="1" eb="3">
      <t>キンユウ</t>
    </rPh>
    <rPh sb="4" eb="6">
      <t>ホケン</t>
    </rPh>
    <rPh sb="6" eb="7">
      <t>ギョウ</t>
    </rPh>
    <phoneticPr fontId="2"/>
  </si>
  <si>
    <t>　不動産業</t>
    <rPh sb="1" eb="4">
      <t>フドウサン</t>
    </rPh>
    <rPh sb="4" eb="5">
      <t>ギョウ</t>
    </rPh>
    <phoneticPr fontId="2"/>
  </si>
  <si>
    <t>　サービス業</t>
    <rPh sb="5" eb="6">
      <t>ギョウ</t>
    </rPh>
    <phoneticPr fontId="2"/>
  </si>
  <si>
    <t>　公務</t>
    <rPh sb="1" eb="3">
      <t>コウム</t>
    </rPh>
    <phoneticPr fontId="2"/>
  </si>
  <si>
    <t>　分類不能</t>
    <rPh sb="1" eb="3">
      <t>ブンルイ</t>
    </rPh>
    <rPh sb="3" eb="5">
      <t>フノウ</t>
    </rPh>
    <phoneticPr fontId="2"/>
  </si>
  <si>
    <t>（資料：国勢調査）</t>
    <rPh sb="1" eb="3">
      <t>シリョウ</t>
    </rPh>
    <rPh sb="4" eb="6">
      <t>コクセイ</t>
    </rPh>
    <rPh sb="6" eb="8">
      <t>チョウサ</t>
    </rPh>
    <phoneticPr fontId="2"/>
  </si>
  <si>
    <t>（各年10月１日現在　単位：人・％）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2"/>
  </si>
  <si>
    <t>■行政財産</t>
    <rPh sb="1" eb="3">
      <t>ギョウセイ</t>
    </rPh>
    <rPh sb="3" eb="5">
      <t>ザイサン</t>
    </rPh>
    <phoneticPr fontId="2"/>
  </si>
  <si>
    <t>土地（地籍）</t>
    <rPh sb="0" eb="2">
      <t>トチ</t>
    </rPh>
    <rPh sb="3" eb="5">
      <t>チセキ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</si>
  <si>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</si>
  <si>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</si>
  <si>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総　　　計</t>
    <rPh sb="0" eb="1">
      <t>フサ</t>
    </rPh>
    <rPh sb="4" eb="5">
      <t>ケイ</t>
    </rPh>
    <phoneticPr fontId="2"/>
  </si>
  <si>
    <t>公用財産計</t>
    <rPh sb="0" eb="1">
      <t>コウ</t>
    </rPh>
    <rPh sb="1" eb="2">
      <t>ヨウ</t>
    </rPh>
    <rPh sb="2" eb="4">
      <t>ザイサン</t>
    </rPh>
    <rPh sb="4" eb="5">
      <t>ケイ</t>
    </rPh>
    <phoneticPr fontId="2"/>
  </si>
  <si>
    <t>公共用財産計</t>
    <rPh sb="0" eb="3">
      <t>コウキョウヨウ</t>
    </rPh>
    <rPh sb="3" eb="5">
      <t>ザイサン</t>
    </rPh>
    <rPh sb="5" eb="6">
      <t>ケイ</t>
    </rPh>
    <phoneticPr fontId="2"/>
  </si>
  <si>
    <t>建　物　（延面積）</t>
    <rPh sb="0" eb="1">
      <t>ケン</t>
    </rPh>
    <rPh sb="2" eb="3">
      <t>ブツ</t>
    </rPh>
    <rPh sb="5" eb="6">
      <t>エン</t>
    </rPh>
    <rPh sb="6" eb="8">
      <t>メンセキ</t>
    </rPh>
    <phoneticPr fontId="2"/>
  </si>
  <si>
    <t>（資料：財政課）</t>
    <rPh sb="1" eb="3">
      <t>シリョウ</t>
    </rPh>
    <rPh sb="4" eb="6">
      <t>ザイセイ</t>
    </rPh>
    <rPh sb="6" eb="7">
      <t>カ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</si>
  <si>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</si>
  <si>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地方税</t>
    <rPh sb="0" eb="3">
      <t>チホウゼイ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</si>
  <si>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</si>
  <si>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</si>
  <si>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</si>
  <si>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</si>
  <si>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</si>
  <si>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</si>
  <si>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</si>
  <si>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</si>
  <si>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2"/>
  </si>
  <si>
    <t>使用料</t>
    <rPh sb="0" eb="3">
      <t>シヨウリョウ</t>
    </rPh>
    <phoneticPr fontId="2"/>
  </si>
  <si>
    <t>手数料</t>
    <rPh sb="0" eb="3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</si>
  <si>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</si>
  <si>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</si>
  <si>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</si>
  <si>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寄付金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</si>
  <si>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</si>
  <si>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</si>
  <si>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</si>
  <si>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地方債</t>
    <rPh sb="0" eb="3">
      <t>チホウサイ</t>
    </rPh>
    <phoneticPr fontId="2"/>
  </si>
  <si>
    <t>歳入合計</t>
    <rPh sb="0" eb="2">
      <t>サイニュウ</t>
    </rPh>
    <rPh sb="2" eb="4">
      <t>ゴウケイ</t>
    </rPh>
    <phoneticPr fontId="2"/>
  </si>
  <si>
    <t>決　算　額</t>
    <rPh sb="0" eb="1">
      <t>ケツ</t>
    </rPh>
    <rPh sb="2" eb="3">
      <t>ザン</t>
    </rPh>
    <rPh sb="4" eb="5">
      <t>ガク</t>
    </rPh>
    <phoneticPr fontId="2"/>
  </si>
  <si>
    <t>■普通会計決算状況</t>
    <rPh sb="1" eb="3">
      <t>フツウ</t>
    </rPh>
    <rPh sb="3" eb="5">
      <t>カイケイ</t>
    </rPh>
    <rPh sb="5" eb="7">
      <t>ケッサン</t>
    </rPh>
    <rPh sb="7" eb="9">
      <t>ジョウキョウ</t>
    </rPh>
    <phoneticPr fontId="2"/>
  </si>
  <si>
    <t>（歳入）</t>
    <rPh sb="1" eb="3">
      <t>サイニュウ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</si>
  <si>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</si>
  <si>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</si>
  <si>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2">
      <t>コウサイ</t>
    </rPh>
    <rPh sb="2" eb="3">
      <t>ヒ</t>
    </rPh>
    <phoneticPr fontId="2"/>
  </si>
  <si>
    <t>物件費</t>
    <rPh sb="0" eb="3">
      <t>ブッケンヒ</t>
    </rPh>
    <phoneticPr fontId="2"/>
  </si>
  <si>
    <t>義務的経費</t>
    <rPh sb="0" eb="3">
      <t>ギムテキ</t>
    </rPh>
    <rPh sb="3" eb="5">
      <t>ケイヒ</t>
    </rPh>
    <phoneticPr fontId="2"/>
  </si>
  <si>
    <t>投資的経費</t>
    <rPh sb="0" eb="3">
      <t>トウシテキ</t>
    </rPh>
    <rPh sb="3" eb="5">
      <t>ケイヒ</t>
    </rPh>
    <phoneticPr fontId="2"/>
  </si>
  <si>
    <t>普通建設事業（補助）</t>
    <rPh sb="0" eb="2">
      <t>フツウ</t>
    </rPh>
    <rPh sb="2" eb="4">
      <t>ケンセツ</t>
    </rPh>
    <rPh sb="4" eb="6">
      <t>ジギョウ</t>
    </rPh>
    <rPh sb="7" eb="9">
      <t>ホジョ</t>
    </rPh>
    <phoneticPr fontId="2"/>
  </si>
  <si>
    <t>普通建設事業（単独）</t>
    <rPh sb="0" eb="2">
      <t>フツウ</t>
    </rPh>
    <rPh sb="2" eb="4">
      <t>ケンセツ</t>
    </rPh>
    <rPh sb="4" eb="6">
      <t>ジギョウ</t>
    </rPh>
    <rPh sb="7" eb="9">
      <t>タンドク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</si>
  <si>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</si>
  <si>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</si>
  <si>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</si>
  <si>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積立金</t>
    <rPh sb="0" eb="2">
      <t>ツミタテ</t>
    </rPh>
    <rPh sb="2" eb="3">
      <t>キン</t>
    </rPh>
    <phoneticPr fontId="2"/>
  </si>
  <si>
    <t>投資・出資金・貸付金</t>
    <rPh sb="0" eb="2">
      <t>トウシ</t>
    </rPh>
    <rPh sb="3" eb="6">
      <t>シュッシキン</t>
    </rPh>
    <rPh sb="7" eb="9">
      <t>カシツケ</t>
    </rPh>
    <rPh sb="9" eb="10">
      <t>キン</t>
    </rPh>
    <phoneticPr fontId="2"/>
  </si>
  <si>
    <t>繰出金</t>
    <rPh sb="0" eb="2">
      <t>クリダ</t>
    </rPh>
    <rPh sb="2" eb="3">
      <t>キン</t>
    </rPh>
    <phoneticPr fontId="2"/>
  </si>
  <si>
    <t>歳出合計</t>
    <rPh sb="0" eb="2">
      <t>サイシュツ</t>
    </rPh>
    <rPh sb="2" eb="4">
      <t>ゴウケイ</t>
    </rPh>
    <phoneticPr fontId="2"/>
  </si>
  <si>
    <t>（歳出）</t>
    <rPh sb="1" eb="3">
      <t>サイシュツ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</si>
  <si>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</si>
  <si>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歳　入</t>
    <rPh sb="0" eb="1">
      <t>トシ</t>
    </rPh>
    <rPh sb="2" eb="3">
      <t>イリ</t>
    </rPh>
    <phoneticPr fontId="2"/>
  </si>
  <si>
    <t>歳　出</t>
    <rPh sb="0" eb="1">
      <t>トシ</t>
    </rPh>
    <rPh sb="2" eb="3">
      <t>デ</t>
    </rPh>
    <phoneticPr fontId="2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</si>
  <si>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2"/>
  </si>
  <si>
    <t>農業集落排水事業特別会計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トクベツ</t>
    </rPh>
    <rPh sb="10" eb="12">
      <t>カイケイ</t>
    </rPh>
    <phoneticPr fontId="2"/>
  </si>
  <si>
    <t>公共下水道事業特別会計</t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2"/>
  </si>
  <si>
    <t>土地区画整理事業特別会計</t>
    <rPh sb="0" eb="2">
      <t>トチ</t>
    </rPh>
    <rPh sb="2" eb="4">
      <t>クカク</t>
    </rPh>
    <rPh sb="4" eb="6">
      <t>セイリ</t>
    </rPh>
    <rPh sb="6" eb="8">
      <t>ジギョウ</t>
    </rPh>
    <rPh sb="8" eb="10">
      <t>トクベツ</t>
    </rPh>
    <rPh sb="10" eb="12">
      <t>カイケイ</t>
    </rPh>
    <phoneticPr fontId="2"/>
  </si>
  <si>
    <t>競輪事業特別会計</t>
    <rPh sb="0" eb="2">
      <t>ケイリン</t>
    </rPh>
    <rPh sb="2" eb="4">
      <t>ジギョウ</t>
    </rPh>
    <rPh sb="4" eb="6">
      <t>トクベツ</t>
    </rPh>
    <rPh sb="6" eb="8">
      <t>カイケイ</t>
    </rPh>
    <phoneticPr fontId="2"/>
  </si>
  <si>
    <t>給湯事業特別会計</t>
    <rPh sb="0" eb="2">
      <t>キュウトウ</t>
    </rPh>
    <rPh sb="2" eb="4">
      <t>ジギョウ</t>
    </rPh>
    <rPh sb="4" eb="6">
      <t>トクベツ</t>
    </rPh>
    <rPh sb="6" eb="8">
      <t>カイケイ</t>
    </rPh>
    <phoneticPr fontId="2"/>
  </si>
  <si>
    <t>交通災害共済特別会計</t>
    <rPh sb="0" eb="2">
      <t>コウツウ</t>
    </rPh>
    <rPh sb="2" eb="4">
      <t>サイガイ</t>
    </rPh>
    <rPh sb="4" eb="6">
      <t>キョウサイ</t>
    </rPh>
    <rPh sb="6" eb="8">
      <t>トクベツ</t>
    </rPh>
    <rPh sb="8" eb="10">
      <t>カイケイ</t>
    </rPh>
    <phoneticPr fontId="2"/>
  </si>
  <si>
    <t>合　　計</t>
    <rPh sb="0" eb="1">
      <t>ゴウ</t>
    </rPh>
    <rPh sb="3" eb="4">
      <t>ケイ</t>
    </rPh>
    <phoneticPr fontId="2"/>
  </si>
  <si>
    <t>（単位：千円・％）</t>
    <rPh sb="1" eb="3">
      <t>タンイ</t>
    </rPh>
    <rPh sb="4" eb="6">
      <t>センエン</t>
    </rPh>
    <phoneticPr fontId="2"/>
  </si>
  <si>
    <t>（単位：千円）</t>
    <rPh sb="1" eb="3">
      <t>タンイ</t>
    </rPh>
    <rPh sb="4" eb="6">
      <t>センエン</t>
    </rPh>
    <phoneticPr fontId="2"/>
  </si>
  <si>
    <t>■市税収入状況</t>
    <rPh sb="1" eb="3">
      <t>シゼイ</t>
    </rPh>
    <rPh sb="3" eb="5">
      <t>シュウニュウ</t>
    </rPh>
    <rPh sb="5" eb="7">
      <t>ジョウキョウ</t>
    </rPh>
    <phoneticPr fontId="2"/>
  </si>
  <si>
    <t>決算額</t>
    <rPh sb="0" eb="2">
      <t>ケッサン</t>
    </rPh>
    <rPh sb="2" eb="3">
      <t>ガク</t>
    </rPh>
    <phoneticPr fontId="2"/>
  </si>
  <si>
    <t>市民税個人分</t>
    <rPh sb="0" eb="3">
      <t>シミンゼイ</t>
    </rPh>
    <rPh sb="3" eb="5">
      <t>コジン</t>
    </rPh>
    <rPh sb="5" eb="6">
      <t>ブン</t>
    </rPh>
    <phoneticPr fontId="2"/>
  </si>
  <si>
    <t>市民税法人分</t>
    <rPh sb="0" eb="3">
      <t>シミンゼイ</t>
    </rPh>
    <rPh sb="3" eb="5">
      <t>ホウジン</t>
    </rPh>
    <rPh sb="5" eb="6">
      <t>ブン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</si>
  <si>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</si>
  <si>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</si>
  <si>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</si>
  <si>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市たばこ税</t>
    <rPh sb="0" eb="1">
      <t>シ</t>
    </rPh>
    <rPh sb="4" eb="5">
      <t>ゼイ</t>
    </rPh>
    <phoneticPr fontId="2"/>
  </si>
  <si>
    <t>◇行財政◇</t>
    <rPh sb="1" eb="4">
      <t>ギョウザイセイ</t>
    </rPh>
    <phoneticPr fontId="2"/>
  </si>
  <si>
    <t>■市職員数</t>
    <rPh sb="1" eb="4">
      <t>シショクイン</t>
    </rPh>
    <rPh sb="4" eb="5">
      <t>スウ</t>
    </rPh>
    <phoneticPr fontId="2"/>
  </si>
  <si>
    <t>総額</t>
    <rPh sb="0" eb="2">
      <t>ソウガク</t>
    </rPh>
    <phoneticPr fontId="2"/>
  </si>
  <si>
    <t>北方支所</t>
    <rPh sb="0" eb="2">
      <t>キタガタ</t>
    </rPh>
    <rPh sb="2" eb="4">
      <t>シショ</t>
    </rPh>
    <phoneticPr fontId="2"/>
  </si>
  <si>
    <t>（）は兼務職員数</t>
    <rPh sb="3" eb="5">
      <t>ケンム</t>
    </rPh>
    <rPh sb="5" eb="7">
      <t>ショクイン</t>
    </rPh>
    <rPh sb="7" eb="8">
      <t>スウ</t>
    </rPh>
    <phoneticPr fontId="2"/>
  </si>
  <si>
    <t>（資料：総務課）</t>
    <rPh sb="1" eb="3">
      <t>シリョウ</t>
    </rPh>
    <rPh sb="4" eb="7">
      <t>ソウムカ</t>
    </rPh>
    <phoneticPr fontId="2"/>
  </si>
  <si>
    <t>◇建設◇</t>
    <rPh sb="1" eb="3">
      <t>ケンセツ</t>
    </rPh>
    <phoneticPr fontId="2"/>
  </si>
  <si>
    <t>■道路の状況</t>
    <rPh sb="1" eb="3">
      <t>ドウロ</t>
    </rPh>
    <rPh sb="4" eb="6">
      <t>ジョウキョウ</t>
    </rPh>
    <phoneticPr fontId="2"/>
  </si>
  <si>
    <t>区 分</t>
    <rPh sb="0" eb="1">
      <t>ク</t>
    </rPh>
    <rPh sb="2" eb="3">
      <t>ブン</t>
    </rPh>
    <phoneticPr fontId="2"/>
  </si>
  <si>
    <t>延長
km</t>
    <rPh sb="0" eb="2">
      <t>エンチョウ</t>
    </rPh>
    <phoneticPr fontId="2"/>
  </si>
  <si>
    <t>舗装延長
km</t>
    <rPh sb="0" eb="2">
      <t>ホソウ</t>
    </rPh>
    <rPh sb="2" eb="4">
      <t>エンチョウ</t>
    </rPh>
    <phoneticPr fontId="2"/>
  </si>
  <si>
    <t>舗装率
％</t>
    <rPh sb="0" eb="2">
      <t>ホソウ</t>
    </rPh>
    <rPh sb="2" eb="3">
      <t>リツ</t>
    </rPh>
    <phoneticPr fontId="2"/>
  </si>
  <si>
    <t>国　　道</t>
    <rPh sb="0" eb="1">
      <t>クニ</t>
    </rPh>
    <rPh sb="3" eb="4">
      <t>ミチ</t>
    </rPh>
    <phoneticPr fontId="2"/>
  </si>
  <si>
    <t>県　道　等</t>
    <rPh sb="0" eb="1">
      <t>ケン</t>
    </rPh>
    <rPh sb="2" eb="3">
      <t>ミチ</t>
    </rPh>
    <rPh sb="4" eb="5">
      <t>トウ</t>
    </rPh>
    <phoneticPr fontId="2"/>
  </si>
  <si>
    <t>市　　道</t>
    <rPh sb="0" eb="1">
      <t>シ</t>
    </rPh>
    <rPh sb="3" eb="4">
      <t>ミチ</t>
    </rPh>
    <phoneticPr fontId="2"/>
  </si>
  <si>
    <t>■都市公園・緑地の状況</t>
    <rPh sb="1" eb="3">
      <t>トシ</t>
    </rPh>
    <rPh sb="3" eb="5">
      <t>コウエン</t>
    </rPh>
    <rPh sb="6" eb="8">
      <t>リョクチ</t>
    </rPh>
    <rPh sb="9" eb="11">
      <t>ジョウキョウ</t>
    </rPh>
    <phoneticPr fontId="2"/>
  </si>
  <si>
    <t>名　　称</t>
    <rPh sb="0" eb="1">
      <t>ナ</t>
    </rPh>
    <rPh sb="3" eb="4">
      <t>ショウ</t>
    </rPh>
    <phoneticPr fontId="2"/>
  </si>
  <si>
    <t>面　　積</t>
    <rPh sb="0" eb="1">
      <t>メン</t>
    </rPh>
    <rPh sb="3" eb="4">
      <t>セキ</t>
    </rPh>
    <phoneticPr fontId="2"/>
  </si>
  <si>
    <t>■その他の公園</t>
    <rPh sb="3" eb="4">
      <t>タ</t>
    </rPh>
    <rPh sb="5" eb="7">
      <t>コウエン</t>
    </rPh>
    <phoneticPr fontId="2"/>
  </si>
  <si>
    <t>街区公園</t>
    <rPh sb="0" eb="2">
      <t>ガイク</t>
    </rPh>
    <rPh sb="2" eb="4">
      <t>コウエン</t>
    </rPh>
    <phoneticPr fontId="2"/>
  </si>
  <si>
    <t>都市緑地</t>
    <rPh sb="0" eb="2">
      <t>トシ</t>
    </rPh>
    <rPh sb="2" eb="4">
      <t>リョクチ</t>
    </rPh>
    <phoneticPr fontId="2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</si>
  <si>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2"/>
  </si>
  <si>
    <t>水　道　事　業</t>
    <rPh sb="0" eb="1">
      <t>ミズ</t>
    </rPh>
    <rPh sb="2" eb="3">
      <t>ミチ</t>
    </rPh>
    <rPh sb="4" eb="5">
      <t>コト</t>
    </rPh>
    <rPh sb="6" eb="7">
      <t>ギョウ</t>
    </rPh>
    <phoneticPr fontId="2"/>
  </si>
  <si>
    <t>収　益　的</t>
    <rPh sb="0" eb="1">
      <t>オサム</t>
    </rPh>
    <rPh sb="2" eb="3">
      <t>エキ</t>
    </rPh>
    <rPh sb="4" eb="5">
      <t>マト</t>
    </rPh>
    <phoneticPr fontId="2"/>
  </si>
  <si>
    <t>資　本　的</t>
    <rPh sb="0" eb="1">
      <t>シ</t>
    </rPh>
    <rPh sb="2" eb="3">
      <t>ホン</t>
    </rPh>
    <rPh sb="4" eb="5">
      <t>マト</t>
    </rPh>
    <phoneticPr fontId="2"/>
  </si>
  <si>
    <t>収　益　的</t>
    <rPh sb="0" eb="1">
      <t>オサム</t>
    </rPh>
    <rPh sb="2" eb="3">
      <t>エキ</t>
    </rPh>
    <rPh sb="4" eb="5">
      <t>テキ</t>
    </rPh>
    <phoneticPr fontId="2"/>
  </si>
  <si>
    <t>資　本　的</t>
    <rPh sb="0" eb="1">
      <t>シ</t>
    </rPh>
    <rPh sb="2" eb="3">
      <t>ホン</t>
    </rPh>
    <rPh sb="4" eb="5">
      <t>テキ</t>
    </rPh>
    <phoneticPr fontId="2"/>
  </si>
  <si>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</si>
  <si>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</si>
  <si>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差　引</t>
    <rPh sb="0" eb="1">
      <t>サ</t>
    </rPh>
    <rPh sb="2" eb="3">
      <t>イン</t>
    </rPh>
    <phoneticPr fontId="2"/>
  </si>
  <si>
    <t>楠川公園</t>
    <rPh sb="0" eb="2">
      <t>クスカワ</t>
    </rPh>
    <rPh sb="2" eb="4">
      <t>コウエン</t>
    </rPh>
    <phoneticPr fontId="2"/>
  </si>
  <si>
    <t>武雄工業団地児童公園</t>
    <rPh sb="0" eb="2">
      <t>タケオ</t>
    </rPh>
    <rPh sb="2" eb="4">
      <t>コウギョウ</t>
    </rPh>
    <rPh sb="4" eb="6">
      <t>ダンチ</t>
    </rPh>
    <rPh sb="6" eb="8">
      <t>ジドウ</t>
    </rPh>
    <rPh sb="8" eb="10">
      <t>コウエン</t>
    </rPh>
    <phoneticPr fontId="2"/>
  </si>
  <si>
    <t>川古の大楠公園</t>
    <rPh sb="0" eb="1">
      <t>カワ</t>
    </rPh>
    <rPh sb="1" eb="2">
      <t>コ</t>
    </rPh>
    <rPh sb="3" eb="5">
      <t>オオクス</t>
    </rPh>
    <rPh sb="5" eb="7">
      <t>コウエン</t>
    </rPh>
    <phoneticPr fontId="2"/>
  </si>
  <si>
    <t>竹古場キルンの森公園</t>
    <rPh sb="0" eb="1">
      <t>タケ</t>
    </rPh>
    <rPh sb="1" eb="2">
      <t>コ</t>
    </rPh>
    <rPh sb="2" eb="3">
      <t>バ</t>
    </rPh>
    <rPh sb="7" eb="8">
      <t>モリ</t>
    </rPh>
    <rPh sb="8" eb="10">
      <t>コウエン</t>
    </rPh>
    <phoneticPr fontId="2"/>
  </si>
  <si>
    <t>山内中央公園</t>
    <rPh sb="0" eb="2">
      <t>ヤマウチ</t>
    </rPh>
    <rPh sb="2" eb="4">
      <t>チュウオウ</t>
    </rPh>
    <rPh sb="4" eb="6">
      <t>コウエン</t>
    </rPh>
    <phoneticPr fontId="2"/>
  </si>
  <si>
    <t>神六山公園</t>
    <rPh sb="0" eb="1">
      <t>カミ</t>
    </rPh>
    <rPh sb="1" eb="2">
      <t>ロク</t>
    </rPh>
    <rPh sb="2" eb="3">
      <t>ヤマ</t>
    </rPh>
    <rPh sb="3" eb="5">
      <t>コウエン</t>
    </rPh>
    <phoneticPr fontId="2"/>
  </si>
  <si>
    <t>乳待坊公園</t>
    <rPh sb="0" eb="1">
      <t>チチ</t>
    </rPh>
    <rPh sb="1" eb="2">
      <t>マ</t>
    </rPh>
    <rPh sb="2" eb="3">
      <t>ボウ</t>
    </rPh>
    <rPh sb="3" eb="5">
      <t>コウエン</t>
    </rPh>
    <phoneticPr fontId="2"/>
  </si>
  <si>
    <t>北方運動公園</t>
    <rPh sb="0" eb="2">
      <t>キタガタ</t>
    </rPh>
    <rPh sb="2" eb="4">
      <t>ウンドウ</t>
    </rPh>
    <rPh sb="4" eb="6">
      <t>コウエン</t>
    </rPh>
    <phoneticPr fontId="2"/>
  </si>
  <si>
    <t>きたがた四季の丘公園</t>
    <rPh sb="4" eb="6">
      <t>シキ</t>
    </rPh>
    <rPh sb="7" eb="8">
      <t>オカ</t>
    </rPh>
    <rPh sb="8" eb="10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</si>
  <si>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</si>
  <si>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（資料：都市計画課）</t>
    <rPh sb="1" eb="3">
      <t>シリョウ</t>
    </rPh>
    <rPh sb="4" eb="6">
      <t>トシ</t>
    </rPh>
    <rPh sb="6" eb="8">
      <t>ケイカク</t>
    </rPh>
    <rPh sb="8" eb="9">
      <t>カ</t>
    </rPh>
    <phoneticPr fontId="2"/>
  </si>
  <si>
    <t>運動公園</t>
    <rPh sb="0" eb="2">
      <t>ウンドウ</t>
    </rPh>
    <rPh sb="2" eb="4">
      <t>コウエン</t>
    </rPh>
    <phoneticPr fontId="2"/>
  </si>
  <si>
    <t>本部ダム河畔公園</t>
    <rPh sb="0" eb="2">
      <t>ホンブ</t>
    </rPh>
    <rPh sb="4" eb="6">
      <t>カハン</t>
    </rPh>
    <rPh sb="6" eb="8">
      <t>コウエン</t>
    </rPh>
    <phoneticPr fontId="2"/>
  </si>
  <si>
    <t>大渡農村公園</t>
    <rPh sb="0" eb="1">
      <t>オオ</t>
    </rPh>
    <rPh sb="1" eb="2">
      <t>ワタル</t>
    </rPh>
    <rPh sb="2" eb="4">
      <t>ノウソン</t>
    </rPh>
    <rPh sb="4" eb="6">
      <t>コウエン</t>
    </rPh>
    <phoneticPr fontId="2"/>
  </si>
  <si>
    <t>◇産業◇</t>
    <rPh sb="1" eb="3">
      <t>サンギョウ</t>
    </rPh>
    <phoneticPr fontId="2"/>
  </si>
  <si>
    <t>■産業（大分類）別事業所数及び従業者数</t>
    <rPh sb="1" eb="3">
      <t>サンギョウ</t>
    </rPh>
    <rPh sb="4" eb="7">
      <t>ダイブンルイ</t>
    </rPh>
    <rPh sb="8" eb="9">
      <t>ベツ</t>
    </rPh>
    <rPh sb="9" eb="12">
      <t>ジギョウショ</t>
    </rPh>
    <rPh sb="12" eb="13">
      <t>スウ</t>
    </rPh>
    <rPh sb="13" eb="14">
      <t>オヨ</t>
    </rPh>
    <rPh sb="15" eb="16">
      <t>ジュウ</t>
    </rPh>
    <rPh sb="16" eb="18">
      <t>ギョウシャ</t>
    </rPh>
    <rPh sb="18" eb="19">
      <t>スウ</t>
    </rPh>
    <phoneticPr fontId="2"/>
  </si>
  <si>
    <t>従業者数</t>
    <rPh sb="0" eb="1">
      <t>ジュウ</t>
    </rPh>
    <rPh sb="1" eb="3">
      <t>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</si>
  <si>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</si>
  <si>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鉱業</t>
    <rPh sb="0" eb="2">
      <t>コウギョウ</t>
    </rPh>
    <phoneticPr fontId="2"/>
  </si>
  <si>
    <t>製造業</t>
    <rPh sb="0" eb="3">
      <t>セイゾウギョウ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</si>
  <si>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</si>
  <si>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サービス業</t>
    <rPh sb="4" eb="5">
      <t>ギョウ</t>
    </rPh>
    <phoneticPr fontId="2"/>
  </si>
  <si>
    <t>総    数</t>
    <rPh sb="0" eb="1">
      <t>フサ</t>
    </rPh>
    <rPh sb="5" eb="6">
      <t>カズ</t>
    </rPh>
    <phoneticPr fontId="2"/>
  </si>
  <si>
    <t>（単位：事業所・人）</t>
    <rPh sb="1" eb="3">
      <t>タンイ</t>
    </rPh>
    <rPh sb="4" eb="7">
      <t>ジギョウショ</t>
    </rPh>
    <rPh sb="8" eb="9">
      <t>ヒト</t>
    </rPh>
    <phoneticPr fontId="2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</si>
  <si>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</si>
  <si>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（資料：県統計年鑑・建設課）</t>
    <rPh sb="1" eb="3">
      <t>シリョウ</t>
    </rPh>
    <rPh sb="4" eb="5">
      <t>ケン</t>
    </rPh>
    <rPh sb="5" eb="7">
      <t>トウケイ</t>
    </rPh>
    <rPh sb="7" eb="9">
      <t>ネンカン</t>
    </rPh>
    <rPh sb="10" eb="12">
      <t>ケンセツ</t>
    </rPh>
    <rPh sb="12" eb="13">
      <t>カ</t>
    </rPh>
    <phoneticPr fontId="2"/>
  </si>
  <si>
    <t>１～４人</t>
    <rPh sb="3" eb="4">
      <t>ニン</t>
    </rPh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</si>
  <si>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</si>
  <si>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</si>
  <si>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</si>
  <si>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３０人以上</t>
    <rPh sb="2" eb="3">
      <t>ニン</t>
    </rPh>
    <rPh sb="3" eb="5">
      <t>イジョウ</t>
    </rPh>
    <phoneticPr fontId="2"/>
  </si>
  <si>
    <t>派遣・下請従業者のみ</t>
    <rPh sb="0" eb="2">
      <t>ハケン</t>
    </rPh>
    <rPh sb="3" eb="5">
      <t>シタウ</t>
    </rPh>
    <rPh sb="5" eb="6">
      <t>ジュウ</t>
    </rPh>
    <rPh sb="6" eb="8">
      <t>ギョウシャ</t>
    </rPh>
    <phoneticPr fontId="2"/>
  </si>
  <si>
    <t>【農業】</t>
    <rPh sb="1" eb="3">
      <t>ノウギョウ</t>
    </rPh>
    <phoneticPr fontId="2"/>
  </si>
  <si>
    <t>■農業の概況</t>
    <rPh sb="1" eb="3">
      <t>ノウギョウ</t>
    </rPh>
    <rPh sb="4" eb="6">
      <t>ガイキョウ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</si>
  <si>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</si>
  <si>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</si>
  <si>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主業農家</t>
    <rPh sb="0" eb="1">
      <t>シュ</t>
    </rPh>
    <rPh sb="1" eb="2">
      <t>ギョウ</t>
    </rPh>
    <rPh sb="2" eb="4">
      <t>ノウカ</t>
    </rPh>
    <phoneticPr fontId="2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</si>
  <si>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2"/>
  </si>
  <si>
    <t>副業的農家</t>
    <rPh sb="0" eb="3">
      <t>フクギョウテキ</t>
    </rPh>
    <rPh sb="3" eb="5">
      <t>ノウカ</t>
    </rPh>
    <phoneticPr fontId="2"/>
  </si>
  <si>
    <t>主副業別農家数</t>
    <rPh sb="0" eb="1">
      <t>シュ</t>
    </rPh>
    <rPh sb="1" eb="2">
      <t>フク</t>
    </rPh>
    <rPh sb="2" eb="3">
      <t>ギョウ</t>
    </rPh>
    <rPh sb="3" eb="4">
      <t>ベツ</t>
    </rPh>
    <rPh sb="4" eb="6">
      <t>ノウカ</t>
    </rPh>
    <rPh sb="6" eb="7">
      <t>スウ</t>
    </rPh>
    <phoneticPr fontId="2"/>
  </si>
  <si>
    <t>農　家　戸　数</t>
    <rPh sb="0" eb="1">
      <t>ノウ</t>
    </rPh>
    <rPh sb="2" eb="3">
      <t>イエ</t>
    </rPh>
    <rPh sb="4" eb="5">
      <t>ト</t>
    </rPh>
    <rPh sb="6" eb="7">
      <t>カズ</t>
    </rPh>
    <phoneticPr fontId="2"/>
  </si>
  <si>
    <t>（資料：農林業センサス）</t>
    <rPh sb="1" eb="3">
      <t>シリョウ</t>
    </rPh>
    <rPh sb="4" eb="7">
      <t>ノウリンギョウ</t>
    </rPh>
    <phoneticPr fontId="2"/>
  </si>
  <si>
    <t>■経営耕地面積規模別農家数の推移</t>
    <rPh sb="1" eb="3">
      <t>ケイエイ</t>
    </rPh>
    <rPh sb="3" eb="5">
      <t>コウチ</t>
    </rPh>
    <rPh sb="5" eb="7">
      <t>メンセキ</t>
    </rPh>
    <rPh sb="7" eb="10">
      <t>キボベツ</t>
    </rPh>
    <rPh sb="10" eb="12">
      <t>ノウカ</t>
    </rPh>
    <rPh sb="12" eb="13">
      <t>カズ</t>
    </rPh>
    <rPh sb="14" eb="16">
      <t>スイイ</t>
    </rPh>
    <phoneticPr fontId="2"/>
  </si>
  <si>
    <t>例外
規定</t>
    <rPh sb="0" eb="2">
      <t>レイガイ</t>
    </rPh>
    <rPh sb="3" eb="5">
      <t>キテイ</t>
    </rPh>
    <phoneticPr fontId="2"/>
  </si>
  <si>
    <t>0.3ha
未満</t>
    <rPh sb="6" eb="8">
      <t>ミマン</t>
    </rPh>
    <phoneticPr fontId="2"/>
  </si>
  <si>
    <t>5.0ha以上</t>
    <rPh sb="5" eb="7">
      <t>イジョウ</t>
    </rPh>
    <phoneticPr fontId="2"/>
  </si>
  <si>
    <t>■経営耕地面積の推移</t>
    <rPh sb="1" eb="3">
      <t>ケイエイ</t>
    </rPh>
    <rPh sb="3" eb="5">
      <t>コウチ</t>
    </rPh>
    <rPh sb="5" eb="7">
      <t>メンセキ</t>
    </rPh>
    <rPh sb="8" eb="10">
      <t>スイイ</t>
    </rPh>
    <phoneticPr fontId="2"/>
  </si>
  <si>
    <t>総面積</t>
    <rPh sb="0" eb="3">
      <t>ソウメンセキ</t>
    </rPh>
    <phoneticPr fontId="2"/>
  </si>
  <si>
    <t>果樹園</t>
    <rPh sb="0" eb="3">
      <t>カジュエン</t>
    </rPh>
    <phoneticPr fontId="2"/>
  </si>
  <si>
    <t>■主要作物の作付面積及び収穫量</t>
    <rPh sb="1" eb="3">
      <t>シュヨウ</t>
    </rPh>
    <rPh sb="3" eb="5">
      <t>サクモツ</t>
    </rPh>
    <rPh sb="6" eb="8">
      <t>サクツ</t>
    </rPh>
    <rPh sb="8" eb="10">
      <t>メンセキ</t>
    </rPh>
    <rPh sb="10" eb="11">
      <t>オヨ</t>
    </rPh>
    <rPh sb="12" eb="14">
      <t>シュウカク</t>
    </rPh>
    <rPh sb="14" eb="15">
      <t>リョウ</t>
    </rPh>
    <phoneticPr fontId="2"/>
  </si>
  <si>
    <t>米</t>
    <rPh sb="0" eb="1">
      <t>コメ</t>
    </rPh>
    <phoneticPr fontId="2"/>
  </si>
  <si>
    <t>大　麦</t>
    <rPh sb="0" eb="1">
      <t>ダイ</t>
    </rPh>
    <rPh sb="2" eb="3">
      <t>ムギ</t>
    </rPh>
    <phoneticPr fontId="2"/>
  </si>
  <si>
    <t>大　豆</t>
    <rPh sb="0" eb="1">
      <t>ダイ</t>
    </rPh>
    <rPh sb="2" eb="3">
      <t>マメ</t>
    </rPh>
    <phoneticPr fontId="2"/>
  </si>
  <si>
    <t>茶</t>
    <rPh sb="0" eb="1">
      <t>チャ</t>
    </rPh>
    <phoneticPr fontId="2"/>
  </si>
  <si>
    <t>作付面積</t>
    <rPh sb="0" eb="2">
      <t>サクツ</t>
    </rPh>
    <rPh sb="2" eb="4">
      <t>メンセキ</t>
    </rPh>
    <phoneticPr fontId="2"/>
  </si>
  <si>
    <t>収穫量</t>
    <rPh sb="0" eb="2">
      <t>シュウカク</t>
    </rPh>
    <rPh sb="2" eb="3">
      <t>リョウ</t>
    </rPh>
    <phoneticPr fontId="2"/>
  </si>
  <si>
    <t>■作物別作付農家数・作付面積（販売目的）</t>
    <rPh sb="1" eb="3">
      <t>サクモツ</t>
    </rPh>
    <rPh sb="3" eb="4">
      <t>ベツ</t>
    </rPh>
    <rPh sb="4" eb="6">
      <t>サクツ</t>
    </rPh>
    <rPh sb="6" eb="8">
      <t>ノウカ</t>
    </rPh>
    <rPh sb="8" eb="9">
      <t>スウ</t>
    </rPh>
    <rPh sb="10" eb="12">
      <t>サクツ</t>
    </rPh>
    <rPh sb="12" eb="14">
      <t>メンセキ</t>
    </rPh>
    <rPh sb="15" eb="17">
      <t>ハンバイ</t>
    </rPh>
    <rPh sb="17" eb="19">
      <t>モクテキ</t>
    </rPh>
    <phoneticPr fontId="2"/>
  </si>
  <si>
    <t>作付
面積</t>
    <rPh sb="0" eb="2">
      <t>サクツケ</t>
    </rPh>
    <rPh sb="3" eb="5">
      <t>メンセキ</t>
    </rPh>
    <phoneticPr fontId="2"/>
  </si>
  <si>
    <t>稲</t>
    <rPh sb="0" eb="1">
      <t>イネ</t>
    </rPh>
    <phoneticPr fontId="2"/>
  </si>
  <si>
    <t>温州みかん</t>
    <rPh sb="0" eb="2">
      <t>ウンシュウ</t>
    </rPh>
    <phoneticPr fontId="2"/>
  </si>
  <si>
    <t>その他柑橘類</t>
    <rPh sb="2" eb="3">
      <t>タ</t>
    </rPh>
    <rPh sb="3" eb="5">
      <t>カンキツ</t>
    </rPh>
    <rPh sb="5" eb="6">
      <t>ルイ</t>
    </rPh>
    <phoneticPr fontId="2"/>
  </si>
  <si>
    <t>栽培戸数</t>
    <rPh sb="0" eb="2">
      <t>サイバイ</t>
    </rPh>
    <rPh sb="2" eb="4">
      <t>コスウ</t>
    </rPh>
    <phoneticPr fontId="2"/>
  </si>
  <si>
    <r>
      <t>九州</t>
    </r>
    <r>
      <rPr>
        <sz val="8"/>
        <rFont val="HGSｺﾞｼｯｸM"/>
        <family val="3"/>
        <charset val="128"/>
      </rPr>
      <t>(佐賀を除く)</t>
    </r>
    <rPh sb="0" eb="2">
      <t>キュウシュウ</t>
    </rPh>
    <rPh sb="3" eb="5">
      <t>サガ</t>
    </rPh>
    <rPh sb="6" eb="7">
      <t>ノゾ</t>
    </rPh>
    <phoneticPr fontId="2"/>
  </si>
  <si>
    <t>（平成20年10月３日現在）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</si>
  <si>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（平成20年10月４日現在）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</si>
  <si>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（平成20年10月５日現在）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</si>
  <si>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（平成20年10月６日現在）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</si>
  <si>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（平成20年10月７日現在）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</si>
  <si>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―</t>
    <phoneticPr fontId="2"/>
  </si>
  <si>
    <t>水産業</t>
    <rPh sb="0" eb="3">
      <t>スイサンギョウ</t>
    </rPh>
    <phoneticPr fontId="2"/>
  </si>
  <si>
    <t>賃金・俸給</t>
    <rPh sb="0" eb="2">
      <t>チンギン</t>
    </rPh>
    <rPh sb="3" eb="5">
      <t>ホウキュウ</t>
    </rPh>
    <phoneticPr fontId="2"/>
  </si>
  <si>
    <t>社会保険等雇主負担</t>
    <rPh sb="0" eb="2">
      <t>シャカイ</t>
    </rPh>
    <rPh sb="2" eb="5">
      <t>ホケンナド</t>
    </rPh>
    <rPh sb="5" eb="7">
      <t>ヤトイヌシ</t>
    </rPh>
    <rPh sb="7" eb="9">
      <t>フタン</t>
    </rPh>
    <phoneticPr fontId="2"/>
  </si>
  <si>
    <t>受取</t>
    <rPh sb="0" eb="2">
      <t>ウケトリ</t>
    </rPh>
    <phoneticPr fontId="2"/>
  </si>
  <si>
    <t>支払</t>
    <rPh sb="0" eb="2">
      <t>シハラ</t>
    </rPh>
    <phoneticPr fontId="2"/>
  </si>
  <si>
    <t>民間法人企業</t>
    <rPh sb="0" eb="2">
      <t>ミンカン</t>
    </rPh>
    <rPh sb="2" eb="4">
      <t>ホウジン</t>
    </rPh>
    <rPh sb="4" eb="6">
      <t>キギョウ</t>
    </rPh>
    <phoneticPr fontId="2"/>
  </si>
  <si>
    <t>公的企業</t>
    <rPh sb="0" eb="2">
      <t>コウテキ</t>
    </rPh>
    <rPh sb="2" eb="4">
      <t>キギョウ</t>
    </rPh>
    <phoneticPr fontId="2"/>
  </si>
  <si>
    <t>個人企業</t>
    <rPh sb="0" eb="2">
      <t>コジン</t>
    </rPh>
    <rPh sb="2" eb="4">
      <t>キギョウ</t>
    </rPh>
    <phoneticPr fontId="2"/>
  </si>
  <si>
    <t>■家畜の飼育状況（販売農家）</t>
    <rPh sb="1" eb="3">
      <t>カチク</t>
    </rPh>
    <rPh sb="4" eb="6">
      <t>シイク</t>
    </rPh>
    <rPh sb="6" eb="8">
      <t>ジョウキョウ</t>
    </rPh>
    <rPh sb="9" eb="11">
      <t>ハンバイ</t>
    </rPh>
    <rPh sb="11" eb="13">
      <t>ノウカ</t>
    </rPh>
    <phoneticPr fontId="2"/>
  </si>
  <si>
    <t>■原因別交通事故数（人身事故）</t>
    <rPh sb="1" eb="3">
      <t>ゲンイン</t>
    </rPh>
    <rPh sb="3" eb="4">
      <t>ベツ</t>
    </rPh>
    <rPh sb="4" eb="6">
      <t>コウツウ</t>
    </rPh>
    <rPh sb="6" eb="8">
      <t>ジコ</t>
    </rPh>
    <rPh sb="8" eb="9">
      <t>スウ</t>
    </rPh>
    <rPh sb="10" eb="12">
      <t>ジンシン</t>
    </rPh>
    <rPh sb="12" eb="14">
      <t>ジコ</t>
    </rPh>
    <phoneticPr fontId="2"/>
  </si>
  <si>
    <t>■水道事業の状況</t>
    <rPh sb="1" eb="3">
      <t>スイドウ</t>
    </rPh>
    <rPh sb="3" eb="5">
      <t>ジギョウ</t>
    </rPh>
    <rPh sb="6" eb="8">
      <t>ジョウキョウ</t>
    </rPh>
    <phoneticPr fontId="2"/>
  </si>
  <si>
    <t>■市内総生産</t>
    <rPh sb="1" eb="2">
      <t>シ</t>
    </rPh>
    <rPh sb="2" eb="3">
      <t>ナイ</t>
    </rPh>
    <rPh sb="3" eb="6">
      <t>ソウセイサン</t>
    </rPh>
    <phoneticPr fontId="2"/>
  </si>
  <si>
    <t>乳用牛</t>
    <rPh sb="0" eb="1">
      <t>ニュウ</t>
    </rPh>
    <rPh sb="1" eb="2">
      <t>ヨウ</t>
    </rPh>
    <rPh sb="2" eb="3">
      <t>ギュウ</t>
    </rPh>
    <phoneticPr fontId="2"/>
  </si>
  <si>
    <t>肉用牛</t>
    <rPh sb="0" eb="2">
      <t>ニクヨウ</t>
    </rPh>
    <rPh sb="2" eb="3">
      <t>ウシ</t>
    </rPh>
    <phoneticPr fontId="2"/>
  </si>
  <si>
    <t>豚</t>
    <rPh sb="0" eb="1">
      <t>ブタ</t>
    </rPh>
    <phoneticPr fontId="2"/>
  </si>
  <si>
    <t>採卵鶏</t>
    <rPh sb="0" eb="2">
      <t>サイラン</t>
    </rPh>
    <rPh sb="2" eb="3">
      <t>ニワトリ</t>
    </rPh>
    <phoneticPr fontId="2"/>
  </si>
  <si>
    <t>戸数</t>
    <rPh sb="0" eb="2">
      <t>コスウ</t>
    </rPh>
    <phoneticPr fontId="2"/>
  </si>
  <si>
    <t>頭数</t>
    <rPh sb="0" eb="2">
      <t>トウスウ</t>
    </rPh>
    <phoneticPr fontId="2"/>
  </si>
  <si>
    <t>羽数</t>
    <rPh sb="0" eb="1">
      <t>ハネ</t>
    </rPh>
    <rPh sb="1" eb="2">
      <t>スウ</t>
    </rPh>
    <phoneticPr fontId="2"/>
  </si>
  <si>
    <t>（羽数：100羽）</t>
    <rPh sb="1" eb="2">
      <t>ハネ</t>
    </rPh>
    <rPh sb="2" eb="3">
      <t>スウ</t>
    </rPh>
    <rPh sb="7" eb="8">
      <t>ハネ</t>
    </rPh>
    <phoneticPr fontId="2"/>
  </si>
  <si>
    <t>件数</t>
    <rPh sb="0" eb="2">
      <t>ケンスウ</t>
    </rPh>
    <phoneticPr fontId="2"/>
  </si>
  <si>
    <t>面積</t>
    <rPh sb="0" eb="2">
      <t>メンセキ</t>
    </rPh>
    <phoneticPr fontId="2"/>
  </si>
  <si>
    <t>鉱工業用地</t>
    <rPh sb="0" eb="3">
      <t>コウコウギョウ</t>
    </rPh>
    <rPh sb="3" eb="5">
      <t>ヨウチ</t>
    </rPh>
    <phoneticPr fontId="2"/>
  </si>
  <si>
    <t>公共用地</t>
    <rPh sb="0" eb="2">
      <t>コウキョウ</t>
    </rPh>
    <rPh sb="2" eb="4">
      <t>ヨウチ</t>
    </rPh>
    <phoneticPr fontId="2"/>
  </si>
  <si>
    <t>その他の
業務用地</t>
    <rPh sb="2" eb="3">
      <t>タ</t>
    </rPh>
    <rPh sb="5" eb="7">
      <t>ギョウム</t>
    </rPh>
    <rPh sb="7" eb="9">
      <t>ヨウチ</t>
    </rPh>
    <phoneticPr fontId="2"/>
  </si>
  <si>
    <t>植　林</t>
    <rPh sb="0" eb="1">
      <t>ウエ</t>
    </rPh>
    <rPh sb="2" eb="3">
      <t>ハヤシ</t>
    </rPh>
    <phoneticPr fontId="2"/>
  </si>
  <si>
    <t>（資料：農業委員会）</t>
    <rPh sb="1" eb="3">
      <t>シリョウ</t>
    </rPh>
    <rPh sb="4" eb="6">
      <t>ノウギョウ</t>
    </rPh>
    <rPh sb="6" eb="9">
      <t>イインカイ</t>
    </rPh>
    <phoneticPr fontId="2"/>
  </si>
  <si>
    <t>【林業】</t>
    <rPh sb="1" eb="3">
      <t>リンギョウ</t>
    </rPh>
    <phoneticPr fontId="2"/>
  </si>
  <si>
    <t>■森林の面積</t>
    <rPh sb="1" eb="3">
      <t>シンリン</t>
    </rPh>
    <rPh sb="4" eb="6">
      <t>メンセキ</t>
    </rPh>
    <phoneticPr fontId="2"/>
  </si>
  <si>
    <t>【商業】</t>
    <rPh sb="1" eb="3">
      <t>ショウギョウ</t>
    </rPh>
    <phoneticPr fontId="2"/>
  </si>
  <si>
    <t>■商業の推移</t>
    <rPh sb="1" eb="3">
      <t>ショウギョウ</t>
    </rPh>
    <rPh sb="4" eb="6">
      <t>スイイ</t>
    </rPh>
    <phoneticPr fontId="2"/>
  </si>
  <si>
    <t>平成11年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</si>
  <si>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</si>
  <si>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</si>
  <si>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従業員数</t>
    <rPh sb="0" eb="3">
      <t>ジュウギョウイン</t>
    </rPh>
    <rPh sb="3" eb="4">
      <t>スウ</t>
    </rPh>
    <phoneticPr fontId="2"/>
  </si>
  <si>
    <t>販売額</t>
    <rPh sb="0" eb="2">
      <t>ハンバイ</t>
    </rPh>
    <rPh sb="2" eb="3">
      <t>ガク</t>
    </rPh>
    <phoneticPr fontId="2"/>
  </si>
  <si>
    <t>従業者1人当り
販売額</t>
    <rPh sb="0" eb="1">
      <t>ジュウ</t>
    </rPh>
    <rPh sb="1" eb="3">
      <t>ギョウシャ</t>
    </rPh>
    <rPh sb="4" eb="5">
      <t>ヒト</t>
    </rPh>
    <rPh sb="5" eb="6">
      <t>アタ</t>
    </rPh>
    <rPh sb="8" eb="10">
      <t>ハンバイ</t>
    </rPh>
    <rPh sb="10" eb="11">
      <t>ガク</t>
    </rPh>
    <phoneticPr fontId="2"/>
  </si>
  <si>
    <t>事業所</t>
    <rPh sb="0" eb="3">
      <t>ジギョウショ</t>
    </rPh>
    <phoneticPr fontId="2"/>
  </si>
  <si>
    <t>1事業所当り
従業者数</t>
    <rPh sb="1" eb="4">
      <t>ジギョウショ</t>
    </rPh>
    <rPh sb="4" eb="5">
      <t>アタ</t>
    </rPh>
    <rPh sb="7" eb="8">
      <t>ジュウ</t>
    </rPh>
    <rPh sb="8" eb="10">
      <t>ギョウシャ</t>
    </rPh>
    <rPh sb="10" eb="11">
      <t>スウ</t>
    </rPh>
    <phoneticPr fontId="2"/>
  </si>
  <si>
    <t>1事業所当り
販売額</t>
    <rPh sb="1" eb="4">
      <t>ジギョウショ</t>
    </rPh>
    <rPh sb="4" eb="5">
      <t>アタ</t>
    </rPh>
    <rPh sb="7" eb="9">
      <t>ハンバイ</t>
    </rPh>
    <rPh sb="9" eb="10">
      <t>ガク</t>
    </rPh>
    <phoneticPr fontId="2"/>
  </si>
  <si>
    <t>■産業分類別事業所数・従業者数・年間商品販売額</t>
    <rPh sb="1" eb="3">
      <t>サンギョウ</t>
    </rPh>
    <rPh sb="3" eb="5">
      <t>ブンルイ</t>
    </rPh>
    <rPh sb="5" eb="6">
      <t>ベツ</t>
    </rPh>
    <rPh sb="6" eb="9">
      <t>ジギョウショ</t>
    </rPh>
    <rPh sb="9" eb="10">
      <t>スウ</t>
    </rPh>
    <rPh sb="11" eb="12">
      <t>ジュウ</t>
    </rPh>
    <rPh sb="12" eb="14">
      <t>ギョウシャ</t>
    </rPh>
    <rPh sb="14" eb="15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phoneticPr fontId="2"/>
  </si>
  <si>
    <t>卸売業　</t>
    <rPh sb="0" eb="2">
      <t>オロシウリ</t>
    </rPh>
    <rPh sb="2" eb="3">
      <t>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</si>
  <si>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8">
      <t>オロシウリ</t>
    </rPh>
    <rPh sb="8" eb="9">
      <t>ギョウ</t>
    </rPh>
    <phoneticPr fontId="2"/>
  </si>
  <si>
    <t>飲食料品卸売業</t>
    <rPh sb="0" eb="2">
      <t>インショク</t>
    </rPh>
    <rPh sb="2" eb="3">
      <t>リョウ</t>
    </rPh>
    <rPh sb="3" eb="4">
      <t>ヒン</t>
    </rPh>
    <rPh sb="4" eb="6">
      <t>オロシウリ</t>
    </rPh>
    <rPh sb="6" eb="7">
      <t>ギョウ</t>
    </rPh>
    <phoneticPr fontId="2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</si>
  <si>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5">
      <t>オロシウリ</t>
    </rPh>
    <rPh sb="15" eb="16">
      <t>ギョウ</t>
    </rPh>
    <phoneticPr fontId="2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</si>
  <si>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2"/>
  </si>
  <si>
    <t>その他の卸売業</t>
    <rPh sb="2" eb="3">
      <t>タ</t>
    </rPh>
    <rPh sb="4" eb="7">
      <t>オロシウリギョウ</t>
    </rPh>
    <phoneticPr fontId="2"/>
  </si>
  <si>
    <t>小売業</t>
    <rPh sb="0" eb="3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</si>
  <si>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シナ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</si>
  <si>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</si>
  <si>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（単位：百万円・％）</t>
    <rPh sb="1" eb="3">
      <t>タンイ</t>
    </rPh>
    <rPh sb="4" eb="7">
      <t>ヒャクマンエン</t>
    </rPh>
    <phoneticPr fontId="2"/>
  </si>
  <si>
    <t>その他の小売業</t>
    <rPh sb="2" eb="3">
      <t>タ</t>
    </rPh>
    <rPh sb="4" eb="7">
      <t>コウリギョウ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</si>
  <si>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</si>
  <si>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人工林</t>
    <rPh sb="0" eb="2">
      <t>ジンコウ</t>
    </rPh>
    <rPh sb="2" eb="3">
      <t>リン</t>
    </rPh>
    <phoneticPr fontId="2"/>
  </si>
  <si>
    <t>天然林</t>
    <rPh sb="0" eb="2">
      <t>テンネン</t>
    </rPh>
    <rPh sb="2" eb="3">
      <t>リン</t>
    </rPh>
    <phoneticPr fontId="2"/>
  </si>
  <si>
    <t>人工林率(％)</t>
    <rPh sb="0" eb="2">
      <t>ジンコウ</t>
    </rPh>
    <rPh sb="2" eb="3">
      <t>リン</t>
    </rPh>
    <rPh sb="3" eb="4">
      <t>リツ</t>
    </rPh>
    <phoneticPr fontId="2"/>
  </si>
  <si>
    <t>竹林</t>
    <rPh sb="0" eb="1">
      <t>タケ</t>
    </rPh>
    <rPh sb="1" eb="2">
      <t>リン</t>
    </rPh>
    <phoneticPr fontId="2"/>
  </si>
  <si>
    <t>無立木地</t>
    <rPh sb="0" eb="1">
      <t>ム</t>
    </rPh>
    <rPh sb="1" eb="2">
      <t>タ</t>
    </rPh>
    <rPh sb="2" eb="3">
      <t>キ</t>
    </rPh>
    <rPh sb="3" eb="4">
      <t>チ</t>
    </rPh>
    <phoneticPr fontId="2"/>
  </si>
  <si>
    <t>【工業】</t>
    <rPh sb="1" eb="3">
      <t>コウギョウ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</si>
  <si>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</si>
  <si>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【観光】</t>
    <rPh sb="1" eb="3">
      <t>カンコウ</t>
    </rPh>
    <phoneticPr fontId="2"/>
  </si>
  <si>
    <t>■観光客数</t>
    <rPh sb="1" eb="3">
      <t>カンコウ</t>
    </rPh>
    <rPh sb="3" eb="5">
      <t>キャクスウ</t>
    </rPh>
    <phoneticPr fontId="2"/>
  </si>
  <si>
    <t>日帰り</t>
    <rPh sb="0" eb="2">
      <t>ヒガエ</t>
    </rPh>
    <phoneticPr fontId="2"/>
  </si>
  <si>
    <t>観光客数</t>
    <rPh sb="0" eb="2">
      <t>カンコウ</t>
    </rPh>
    <rPh sb="2" eb="3">
      <t>キャク</t>
    </rPh>
    <rPh sb="3" eb="4">
      <t>スウ</t>
    </rPh>
    <phoneticPr fontId="2"/>
  </si>
  <si>
    <t>宿泊</t>
    <rPh sb="0" eb="2">
      <t>シュクハク</t>
    </rPh>
    <phoneticPr fontId="2"/>
  </si>
  <si>
    <t>鉄道</t>
    <rPh sb="0" eb="2">
      <t>テツドウ</t>
    </rPh>
    <phoneticPr fontId="2"/>
  </si>
  <si>
    <t>自家用車タクシー</t>
    <rPh sb="0" eb="4">
      <t>ジカヨウシャ</t>
    </rPh>
    <phoneticPr fontId="2"/>
  </si>
  <si>
    <t>県内</t>
    <rPh sb="0" eb="2">
      <t>ケンナイ</t>
    </rPh>
    <phoneticPr fontId="2"/>
  </si>
  <si>
    <t>日帰り・宿泊別</t>
    <rPh sb="0" eb="2">
      <t>ヒガエ</t>
    </rPh>
    <rPh sb="4" eb="6">
      <t>シュクハク</t>
    </rPh>
    <rPh sb="6" eb="7">
      <t>ベツ</t>
    </rPh>
    <phoneticPr fontId="2"/>
  </si>
  <si>
    <t>交通機関別</t>
    <rPh sb="0" eb="2">
      <t>コウツウ</t>
    </rPh>
    <rPh sb="2" eb="4">
      <t>キカン</t>
    </rPh>
    <rPh sb="4" eb="5">
      <t>ベツ</t>
    </rPh>
    <phoneticPr fontId="2"/>
  </si>
  <si>
    <t>発地別</t>
    <rPh sb="0" eb="1">
      <t>ハツ</t>
    </rPh>
    <rPh sb="1" eb="2">
      <t>チ</t>
    </rPh>
    <rPh sb="2" eb="3">
      <t>ベツ</t>
    </rPh>
    <phoneticPr fontId="2"/>
  </si>
  <si>
    <t>(各年12月31日現在　単位：万円・人）</t>
    <rPh sb="1" eb="3">
      <t>カクネン</t>
    </rPh>
    <rPh sb="5" eb="6">
      <t>ガツ</t>
    </rPh>
    <rPh sb="8" eb="9">
      <t>ニチ</t>
    </rPh>
    <rPh sb="9" eb="11">
      <t>ゲンザイ</t>
    </rPh>
    <rPh sb="12" eb="14">
      <t>タンイ</t>
    </rPh>
    <rPh sb="15" eb="17">
      <t>マンエン</t>
    </rPh>
    <rPh sb="18" eb="19">
      <t>ヒト</t>
    </rPh>
    <phoneticPr fontId="2"/>
  </si>
  <si>
    <t>（単位：千人）</t>
    <rPh sb="1" eb="3">
      <t>タンイ</t>
    </rPh>
    <rPh sb="4" eb="5">
      <t>セン</t>
    </rPh>
    <rPh sb="5" eb="6">
      <t>ニン</t>
    </rPh>
    <phoneticPr fontId="2"/>
  </si>
  <si>
    <t>（資料：佐賀県統計年鑑）</t>
    <rPh sb="1" eb="3">
      <t>シリョウ</t>
    </rPh>
    <rPh sb="4" eb="7">
      <t>サガケン</t>
    </rPh>
    <rPh sb="7" eb="9">
      <t>トウケイ</t>
    </rPh>
    <rPh sb="9" eb="11">
      <t>ネンカン</t>
    </rPh>
    <phoneticPr fontId="2"/>
  </si>
  <si>
    <t>【運輸・通信】</t>
    <rPh sb="1" eb="3">
      <t>ウンユ</t>
    </rPh>
    <rPh sb="4" eb="6">
      <t>ツウシン</t>
    </rPh>
    <phoneticPr fontId="2"/>
  </si>
  <si>
    <t>■ＪＲ乗降客数</t>
    <rPh sb="3" eb="5">
      <t>ジョウコウ</t>
    </rPh>
    <rPh sb="5" eb="7">
      <t>キャクスウ</t>
    </rPh>
    <phoneticPr fontId="2"/>
  </si>
  <si>
    <t>武雄温泉駅</t>
    <rPh sb="0" eb="2">
      <t>タケオ</t>
    </rPh>
    <rPh sb="2" eb="4">
      <t>オンセン</t>
    </rPh>
    <rPh sb="4" eb="5">
      <t>エキ</t>
    </rPh>
    <phoneticPr fontId="2"/>
  </si>
  <si>
    <t>うち定期</t>
    <rPh sb="2" eb="4">
      <t>テイキ</t>
    </rPh>
    <phoneticPr fontId="2"/>
  </si>
  <si>
    <t>乗車人員</t>
    <rPh sb="0" eb="2">
      <t>ジョウシャ</t>
    </rPh>
    <rPh sb="2" eb="3">
      <t>ニン</t>
    </rPh>
    <rPh sb="3" eb="4">
      <t>イン</t>
    </rPh>
    <phoneticPr fontId="2"/>
  </si>
  <si>
    <t>降車人員</t>
    <rPh sb="0" eb="2">
      <t>コウシャ</t>
    </rPh>
    <rPh sb="2" eb="3">
      <t>ニン</t>
    </rPh>
    <rPh sb="3" eb="4">
      <t>イン</t>
    </rPh>
    <phoneticPr fontId="2"/>
  </si>
  <si>
    <t>１日平均</t>
    <rPh sb="1" eb="2">
      <t>ニチ</t>
    </rPh>
    <rPh sb="2" eb="4">
      <t>ヘイキン</t>
    </rPh>
    <phoneticPr fontId="2"/>
  </si>
  <si>
    <t>■自動車保有台数</t>
    <rPh sb="1" eb="4">
      <t>ジドウシャ</t>
    </rPh>
    <rPh sb="4" eb="6">
      <t>ホユウ</t>
    </rPh>
    <rPh sb="6" eb="8">
      <t>ダイスウ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</si>
  <si>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</si>
  <si>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</si>
  <si>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貨物</t>
    <rPh sb="0" eb="2">
      <t>カモツ</t>
    </rPh>
    <phoneticPr fontId="2"/>
  </si>
  <si>
    <t>普通自動車</t>
    <rPh sb="0" eb="2">
      <t>フツウ</t>
    </rPh>
    <rPh sb="2" eb="5">
      <t>ジドウシャ</t>
    </rPh>
    <phoneticPr fontId="2"/>
  </si>
  <si>
    <t>軽自動車</t>
    <rPh sb="0" eb="4">
      <t>ケイジドウシャ</t>
    </rPh>
    <phoneticPr fontId="2"/>
  </si>
  <si>
    <t>特殊、その他</t>
    <rPh sb="0" eb="2">
      <t>トクシュ</t>
    </rPh>
    <rPh sb="5" eb="6">
      <t>タ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</si>
  <si>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</si>
  <si>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小型　２輪車</t>
    <rPh sb="0" eb="2">
      <t>コガタ</t>
    </rPh>
    <rPh sb="4" eb="5">
      <t>リン</t>
    </rPh>
    <rPh sb="5" eb="6">
      <t>シャ</t>
    </rPh>
    <phoneticPr fontId="2"/>
  </si>
  <si>
    <t>■高速道路（武雄北方ＩＣ）利用状況</t>
    <rPh sb="1" eb="3">
      <t>コウソク</t>
    </rPh>
    <rPh sb="3" eb="5">
      <t>ドウロ</t>
    </rPh>
    <rPh sb="6" eb="8">
      <t>タケオ</t>
    </rPh>
    <rPh sb="8" eb="10">
      <t>キタガタ</t>
    </rPh>
    <rPh sb="13" eb="15">
      <t>リヨウ</t>
    </rPh>
    <rPh sb="15" eb="17">
      <t>ジョウキョウ</t>
    </rPh>
    <phoneticPr fontId="2"/>
  </si>
  <si>
    <t>流入台数</t>
    <rPh sb="0" eb="2">
      <t>リュウニュウ</t>
    </rPh>
    <rPh sb="2" eb="4">
      <t>ダイスウ</t>
    </rPh>
    <phoneticPr fontId="2"/>
  </si>
  <si>
    <t>流出台数</t>
    <rPh sb="0" eb="2">
      <t>リュウシュツ</t>
    </rPh>
    <rPh sb="2" eb="4">
      <t>ダイスウ</t>
    </rPh>
    <phoneticPr fontId="2"/>
  </si>
  <si>
    <t>普通車</t>
    <rPh sb="0" eb="3">
      <t>フツウシャ</t>
    </rPh>
    <phoneticPr fontId="2"/>
  </si>
  <si>
    <t>中型車</t>
    <rPh sb="0" eb="2">
      <t>チュウガタ</t>
    </rPh>
    <rPh sb="2" eb="3">
      <t>シャ</t>
    </rPh>
    <phoneticPr fontId="2"/>
  </si>
  <si>
    <t>大型車</t>
    <rPh sb="0" eb="3">
      <t>オオガタシャ</t>
    </rPh>
    <phoneticPr fontId="2"/>
  </si>
  <si>
    <t>特大車</t>
    <rPh sb="0" eb="1">
      <t>トク</t>
    </rPh>
    <rPh sb="1" eb="2">
      <t>ダイ</t>
    </rPh>
    <rPh sb="2" eb="3">
      <t>シャ</t>
    </rPh>
    <phoneticPr fontId="2"/>
  </si>
  <si>
    <t>（単位：台）</t>
    <rPh sb="1" eb="3">
      <t>タンイ</t>
    </rPh>
    <rPh sb="4" eb="5">
      <t>ダイ</t>
    </rPh>
    <phoneticPr fontId="2"/>
  </si>
  <si>
    <t>（資料：佐賀県統計年鑑・日本道路公団九州支社）</t>
    <rPh sb="1" eb="3">
      <t>シリョウ</t>
    </rPh>
    <rPh sb="4" eb="7">
      <t>サガケン</t>
    </rPh>
    <rPh sb="7" eb="9">
      <t>トウケイ</t>
    </rPh>
    <rPh sb="9" eb="11">
      <t>ネンカン</t>
    </rPh>
    <rPh sb="12" eb="14">
      <t>ニホン</t>
    </rPh>
    <rPh sb="14" eb="16">
      <t>ドウロ</t>
    </rPh>
    <rPh sb="16" eb="18">
      <t>コウダン</t>
    </rPh>
    <rPh sb="18" eb="20">
      <t>キュウシュウ</t>
    </rPh>
    <rPh sb="20" eb="22">
      <t>シシャ</t>
    </rPh>
    <phoneticPr fontId="2"/>
  </si>
  <si>
    <t>◇民生◇</t>
    <rPh sb="1" eb="3">
      <t>ミンセイ</t>
    </rPh>
    <phoneticPr fontId="2"/>
  </si>
  <si>
    <t>■国民健康保険の被保険者・保険税・保険給付状況</t>
    <rPh sb="1" eb="3">
      <t>コクミン</t>
    </rPh>
    <rPh sb="3" eb="5">
      <t>ケンコウ</t>
    </rPh>
    <rPh sb="5" eb="7">
      <t>ホケン</t>
    </rPh>
    <rPh sb="8" eb="9">
      <t>ヒ</t>
    </rPh>
    <rPh sb="9" eb="12">
      <t>ホケンシャ</t>
    </rPh>
    <rPh sb="13" eb="15">
      <t>ホケン</t>
    </rPh>
    <rPh sb="15" eb="16">
      <t>ゼイ</t>
    </rPh>
    <rPh sb="17" eb="19">
      <t>ホケン</t>
    </rPh>
    <rPh sb="19" eb="21">
      <t>キュウフ</t>
    </rPh>
    <rPh sb="21" eb="23">
      <t>ジョウキョウ</t>
    </rPh>
    <phoneticPr fontId="2"/>
  </si>
  <si>
    <t>保険税</t>
    <rPh sb="0" eb="2">
      <t>ホケン</t>
    </rPh>
    <rPh sb="2" eb="3">
      <t>ゼイ</t>
    </rPh>
    <phoneticPr fontId="2"/>
  </si>
  <si>
    <t>金額</t>
    <rPh sb="0" eb="2">
      <t>キンガク</t>
    </rPh>
    <phoneticPr fontId="2"/>
  </si>
  <si>
    <t>出産一時金</t>
    <rPh sb="0" eb="2">
      <t>シュッサン</t>
    </rPh>
    <rPh sb="2" eb="5">
      <t>イチジキン</t>
    </rPh>
    <phoneticPr fontId="2"/>
  </si>
  <si>
    <t>葬祭費</t>
    <rPh sb="0" eb="2">
      <t>ソウサイ</t>
    </rPh>
    <rPh sb="2" eb="3">
      <t>ヒ</t>
    </rPh>
    <phoneticPr fontId="2"/>
  </si>
  <si>
    <t>（単位：世帯・人・千円）</t>
    <rPh sb="1" eb="3">
      <t>タンイ</t>
    </rPh>
    <rPh sb="4" eb="6">
      <t>セタイ</t>
    </rPh>
    <rPh sb="7" eb="8">
      <t>ヒト</t>
    </rPh>
    <rPh sb="9" eb="11">
      <t>センエン</t>
    </rPh>
    <phoneticPr fontId="2"/>
  </si>
  <si>
    <t>（資料：健康課）</t>
    <rPh sb="1" eb="3">
      <t>シリョウ</t>
    </rPh>
    <rPh sb="4" eb="6">
      <t>ケンコウ</t>
    </rPh>
    <rPh sb="6" eb="7">
      <t>カ</t>
    </rPh>
    <phoneticPr fontId="2"/>
  </si>
  <si>
    <t>■医療施設の状況</t>
    <rPh sb="1" eb="3">
      <t>イリョウ</t>
    </rPh>
    <rPh sb="3" eb="5">
      <t>シセツ</t>
    </rPh>
    <rPh sb="6" eb="8">
      <t>ジョウキョウ</t>
    </rPh>
    <phoneticPr fontId="2"/>
  </si>
  <si>
    <t>施設数</t>
    <rPh sb="0" eb="3">
      <t>シセツスウ</t>
    </rPh>
    <phoneticPr fontId="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</si>
  <si>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</si>
  <si>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病床数</t>
    <rPh sb="0" eb="3">
      <t>ビョウショウスウ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</si>
  <si>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</si>
  <si>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■原因別死亡者数</t>
    <rPh sb="1" eb="3">
      <t>ゲンイン</t>
    </rPh>
    <rPh sb="3" eb="4">
      <t>ベツ</t>
    </rPh>
    <rPh sb="4" eb="6">
      <t>シボウ</t>
    </rPh>
    <rPh sb="6" eb="7">
      <t>シャ</t>
    </rPh>
    <rPh sb="7" eb="8">
      <t>スウ</t>
    </rPh>
    <phoneticPr fontId="2"/>
  </si>
  <si>
    <t>区分</t>
    <rPh sb="0" eb="2">
      <t>クブン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</si>
  <si>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</si>
  <si>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心疾患</t>
    <rPh sb="0" eb="3">
      <t>シンシッカン</t>
    </rPh>
    <phoneticPr fontId="2"/>
  </si>
  <si>
    <t>不慮の事故</t>
    <rPh sb="0" eb="2">
      <t>フリョ</t>
    </rPh>
    <rPh sb="3" eb="5">
      <t>ジコ</t>
    </rPh>
    <phoneticPr fontId="2"/>
  </si>
  <si>
    <t>老衰</t>
    <rPh sb="0" eb="2">
      <t>ロウスイ</t>
    </rPh>
    <phoneticPr fontId="2"/>
  </si>
  <si>
    <t>高血圧性疾患</t>
    <rPh sb="0" eb="3">
      <t>コウケツアツ</t>
    </rPh>
    <rPh sb="3" eb="4">
      <t>セイ</t>
    </rPh>
    <rPh sb="4" eb="6">
      <t>シッカン</t>
    </rPh>
    <phoneticPr fontId="2"/>
  </si>
  <si>
    <t>肝疾患</t>
    <rPh sb="0" eb="1">
      <t>カン</t>
    </rPh>
    <rPh sb="1" eb="3">
      <t>シッカン</t>
    </rPh>
    <phoneticPr fontId="2"/>
  </si>
  <si>
    <t>全結核</t>
    <rPh sb="0" eb="1">
      <t>ゼン</t>
    </rPh>
    <rPh sb="1" eb="3">
      <t>ケッカク</t>
    </rPh>
    <phoneticPr fontId="2"/>
  </si>
  <si>
    <t>自殺</t>
    <rPh sb="0" eb="2">
      <t>ジサツ</t>
    </rPh>
    <phoneticPr fontId="2"/>
  </si>
  <si>
    <t>肺炎･気管支炎</t>
    <rPh sb="0" eb="2">
      <t>ハイエン</t>
    </rPh>
    <rPh sb="3" eb="6">
      <t>キカンシ</t>
    </rPh>
    <rPh sb="6" eb="7">
      <t>エン</t>
    </rPh>
    <phoneticPr fontId="2"/>
  </si>
  <si>
    <t>悪性　新生物</t>
    <rPh sb="0" eb="2">
      <t>アクセイ</t>
    </rPh>
    <rPh sb="3" eb="6">
      <t>シンセイブツ</t>
    </rPh>
    <phoneticPr fontId="2"/>
  </si>
  <si>
    <t>■住宅の所有状況</t>
    <rPh sb="1" eb="3">
      <t>ジュウタク</t>
    </rPh>
    <rPh sb="4" eb="6">
      <t>ショユウ</t>
    </rPh>
    <rPh sb="6" eb="8">
      <t>ジョウキョウ</t>
    </rPh>
    <phoneticPr fontId="2"/>
  </si>
  <si>
    <t>持ち家</t>
    <rPh sb="0" eb="1">
      <t>モ</t>
    </rPh>
    <rPh sb="2" eb="3">
      <t>イエ</t>
    </rPh>
    <phoneticPr fontId="2"/>
  </si>
  <si>
    <t>公営借家</t>
    <rPh sb="0" eb="2">
      <t>コウエイ</t>
    </rPh>
    <rPh sb="2" eb="4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</si>
  <si>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</si>
  <si>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</si>
  <si>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</si>
  <si>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（各年10月１日現在　単位：世帯）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6">
      <t>セタイ</t>
    </rPh>
    <phoneticPr fontId="2"/>
  </si>
  <si>
    <t>■市営住宅の状況</t>
    <rPh sb="1" eb="3">
      <t>シエイ</t>
    </rPh>
    <rPh sb="3" eb="5">
      <t>ジュウタク</t>
    </rPh>
    <rPh sb="6" eb="8">
      <t>ジョウキョウ</t>
    </rPh>
    <phoneticPr fontId="2"/>
  </si>
  <si>
    <t>簡易耐火平屋建</t>
    <rPh sb="0" eb="2">
      <t>カンイ</t>
    </rPh>
    <rPh sb="2" eb="4">
      <t>タイカ</t>
    </rPh>
    <rPh sb="4" eb="6">
      <t>ヒラヤ</t>
    </rPh>
    <rPh sb="6" eb="7">
      <t>タ</t>
    </rPh>
    <phoneticPr fontId="2"/>
  </si>
  <si>
    <t>中層耐火構造４階建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2"/>
  </si>
  <si>
    <t>中層耐火構造５階建</t>
    <rPh sb="0" eb="2">
      <t>チュウソウ</t>
    </rPh>
    <rPh sb="2" eb="4">
      <t>タイカ</t>
    </rPh>
    <rPh sb="4" eb="6">
      <t>コウゾウ</t>
    </rPh>
    <rPh sb="7" eb="8">
      <t>カイ</t>
    </rPh>
    <rPh sb="8" eb="9">
      <t>タ</t>
    </rPh>
    <phoneticPr fontId="2"/>
  </si>
  <si>
    <t>（資料：武雄消防署）</t>
    <rPh sb="1" eb="3">
      <t>シリョウ</t>
    </rPh>
    <rPh sb="4" eb="6">
      <t>タケオ</t>
    </rPh>
    <rPh sb="6" eb="9">
      <t>ショウボウショ</t>
    </rPh>
    <phoneticPr fontId="2"/>
  </si>
  <si>
    <t>木造
平屋建</t>
    <rPh sb="0" eb="2">
      <t>モクゾウ</t>
    </rPh>
    <rPh sb="3" eb="5">
      <t>ヒラヤ</t>
    </rPh>
    <rPh sb="5" eb="6">
      <t>タ</t>
    </rPh>
    <phoneticPr fontId="2"/>
  </si>
  <si>
    <t>耐火
２階建</t>
    <rPh sb="0" eb="2">
      <t>タイカ</t>
    </rPh>
    <rPh sb="4" eb="5">
      <t>カイ</t>
    </rPh>
    <rPh sb="5" eb="6">
      <t>タ</t>
    </rPh>
    <phoneticPr fontId="2"/>
  </si>
  <si>
    <t>簡易耐火
２階建</t>
    <rPh sb="0" eb="2">
      <t>カンイ</t>
    </rPh>
    <rPh sb="2" eb="4">
      <t>タイカ</t>
    </rPh>
    <rPh sb="6" eb="7">
      <t>カイ</t>
    </rPh>
    <rPh sb="7" eb="8">
      <t>タ</t>
    </rPh>
    <phoneticPr fontId="2"/>
  </si>
  <si>
    <t>中層耐火
３階建</t>
    <rPh sb="0" eb="2">
      <t>チュウソウ</t>
    </rPh>
    <rPh sb="2" eb="4">
      <t>タイカ</t>
    </rPh>
    <rPh sb="6" eb="7">
      <t>カイ</t>
    </rPh>
    <rPh sb="7" eb="8">
      <t>タ</t>
    </rPh>
    <phoneticPr fontId="2"/>
  </si>
  <si>
    <t>■ごみ収集量・リサイクル収集の推移</t>
    <rPh sb="3" eb="5">
      <t>シュウシュウ</t>
    </rPh>
    <rPh sb="5" eb="6">
      <t>リョウ</t>
    </rPh>
    <rPh sb="12" eb="14">
      <t>シュウシュウ</t>
    </rPh>
    <rPh sb="15" eb="17">
      <t>スイイ</t>
    </rPh>
    <phoneticPr fontId="2"/>
  </si>
  <si>
    <t>可燃物</t>
    <rPh sb="0" eb="3">
      <t>カネンブツ</t>
    </rPh>
    <phoneticPr fontId="2"/>
  </si>
  <si>
    <t>不燃物</t>
    <rPh sb="0" eb="3">
      <t>フネンブツ</t>
    </rPh>
    <phoneticPr fontId="2"/>
  </si>
  <si>
    <t>粗大ゴミ</t>
    <rPh sb="0" eb="2">
      <t>ソダイ</t>
    </rPh>
    <phoneticPr fontId="2"/>
  </si>
  <si>
    <t>（資料：環境課）</t>
    <rPh sb="1" eb="3">
      <t>シリョウ</t>
    </rPh>
    <rPh sb="4" eb="6">
      <t>カンキョウ</t>
    </rPh>
    <rPh sb="6" eb="7">
      <t>カ</t>
    </rPh>
    <phoneticPr fontId="2"/>
  </si>
  <si>
    <t>◇交通・防災◇</t>
    <rPh sb="1" eb="3">
      <t>コウツウ</t>
    </rPh>
    <rPh sb="4" eb="6">
      <t>ボウサイ</t>
    </rPh>
    <phoneticPr fontId="2"/>
  </si>
  <si>
    <t>前方
不注意</t>
    <rPh sb="0" eb="2">
      <t>ゼンポウ</t>
    </rPh>
    <rPh sb="3" eb="6">
      <t>フチュウイ</t>
    </rPh>
    <phoneticPr fontId="2"/>
  </si>
  <si>
    <t>動静
不注視</t>
    <rPh sb="0" eb="2">
      <t>ドウセイ</t>
    </rPh>
    <rPh sb="3" eb="4">
      <t>フ</t>
    </rPh>
    <rPh sb="4" eb="6">
      <t>チュウシ</t>
    </rPh>
    <phoneticPr fontId="2"/>
  </si>
  <si>
    <t>一時
不停止</t>
    <rPh sb="0" eb="2">
      <t>イチジ</t>
    </rPh>
    <rPh sb="3" eb="4">
      <t>フ</t>
    </rPh>
    <rPh sb="4" eb="6">
      <t>テイシ</t>
    </rPh>
    <phoneticPr fontId="2"/>
  </si>
  <si>
    <t>（資料：武雄警察署）</t>
    <rPh sb="1" eb="3">
      <t>シリョウ</t>
    </rPh>
    <rPh sb="4" eb="6">
      <t>タケオ</t>
    </rPh>
    <rPh sb="6" eb="9">
      <t>ケイサツショ</t>
    </rPh>
    <phoneticPr fontId="2"/>
  </si>
  <si>
    <t>■原因別火災発生状況</t>
    <rPh sb="1" eb="3">
      <t>ゲンイン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2"/>
  </si>
  <si>
    <t>■人数規模別事業所数及び従業者数</t>
    <rPh sb="1" eb="3">
      <t>ニンズウ</t>
    </rPh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5">
      <t>ギョウシャ</t>
    </rPh>
    <rPh sb="15" eb="16">
      <t>スウ</t>
    </rPh>
    <phoneticPr fontId="2"/>
  </si>
  <si>
    <t>（資料：健康課）</t>
    <rPh sb="1" eb="3">
      <t>シリョウ</t>
    </rPh>
    <rPh sb="4" eb="7">
      <t>ケンコウカ</t>
    </rPh>
    <phoneticPr fontId="2"/>
  </si>
  <si>
    <t>人口</t>
    <rPh sb="0" eb="2">
      <t>ジンコウ</t>
    </rPh>
    <phoneticPr fontId="2"/>
  </si>
  <si>
    <t>生徒数</t>
    <rPh sb="0" eb="2">
      <t>セイト</t>
    </rPh>
    <rPh sb="2" eb="3">
      <t>スウ</t>
    </rPh>
    <phoneticPr fontId="2"/>
  </si>
  <si>
    <t>■救急車の出動回数・搬送人員</t>
    <rPh sb="1" eb="4">
      <t>キュウキュウシャ</t>
    </rPh>
    <rPh sb="5" eb="7">
      <t>シュツドウ</t>
    </rPh>
    <rPh sb="7" eb="9">
      <t>カイスウ</t>
    </rPh>
    <rPh sb="10" eb="12">
      <t>ハンソウ</t>
    </rPh>
    <rPh sb="12" eb="14">
      <t>ジンイン</t>
    </rPh>
    <phoneticPr fontId="2"/>
  </si>
  <si>
    <t>火災</t>
    <rPh sb="0" eb="2">
      <t>カサイ</t>
    </rPh>
    <phoneticPr fontId="2"/>
  </si>
  <si>
    <t>風水害等</t>
    <rPh sb="0" eb="3">
      <t>フウスイガイ</t>
    </rPh>
    <rPh sb="3" eb="4">
      <t>トウ</t>
    </rPh>
    <phoneticPr fontId="2"/>
  </si>
  <si>
    <t>水難</t>
    <rPh sb="0" eb="2">
      <t>スイナン</t>
    </rPh>
    <phoneticPr fontId="2"/>
  </si>
  <si>
    <t>交通事故</t>
    <rPh sb="0" eb="2">
      <t>コウツウ</t>
    </rPh>
    <rPh sb="2" eb="4">
      <t>ジコ</t>
    </rPh>
    <phoneticPr fontId="2"/>
  </si>
  <si>
    <t>労働災害</t>
    <rPh sb="0" eb="2">
      <t>ロウドウ</t>
    </rPh>
    <rPh sb="2" eb="4">
      <t>サイガイ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</si>
  <si>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</si>
  <si>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</si>
  <si>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2">
      <t>ジソン</t>
    </rPh>
    <rPh sb="2" eb="4">
      <t>コウイ</t>
    </rPh>
    <phoneticPr fontId="2"/>
  </si>
  <si>
    <t>急病</t>
    <rPh sb="0" eb="2">
      <t>キュウビョウ</t>
    </rPh>
    <phoneticPr fontId="2"/>
  </si>
  <si>
    <t>不搬送率</t>
    <rPh sb="0" eb="1">
      <t>フ</t>
    </rPh>
    <rPh sb="1" eb="3">
      <t>ハンソウ</t>
    </rPh>
    <rPh sb="3" eb="4">
      <t>リツ</t>
    </rPh>
    <phoneticPr fontId="2"/>
  </si>
  <si>
    <t>安全
不確認</t>
    <rPh sb="0" eb="2">
      <t>アンゼン</t>
    </rPh>
    <rPh sb="3" eb="4">
      <t>フ</t>
    </rPh>
    <rPh sb="4" eb="6">
      <t>カクニン</t>
    </rPh>
    <phoneticPr fontId="2"/>
  </si>
  <si>
    <t>◇上水道◇</t>
    <rPh sb="1" eb="4">
      <t>ジョウスイドウ</t>
    </rPh>
    <phoneticPr fontId="2"/>
  </si>
  <si>
    <t>給水件数
（件）</t>
    <rPh sb="0" eb="2">
      <t>キュウスイ</t>
    </rPh>
    <rPh sb="2" eb="4">
      <t>ケンスウ</t>
    </rPh>
    <rPh sb="6" eb="7">
      <t>ケン</t>
    </rPh>
    <phoneticPr fontId="2"/>
  </si>
  <si>
    <t>給水人口
（人）</t>
    <rPh sb="0" eb="2">
      <t>キュウスイ</t>
    </rPh>
    <rPh sb="2" eb="4">
      <t>ジンコウ</t>
    </rPh>
    <rPh sb="6" eb="7">
      <t>ヒト</t>
    </rPh>
    <phoneticPr fontId="2"/>
  </si>
  <si>
    <t>普及率
（％）</t>
    <rPh sb="0" eb="2">
      <t>フキュウ</t>
    </rPh>
    <rPh sb="2" eb="3">
      <t>リツ</t>
    </rPh>
    <phoneticPr fontId="2"/>
  </si>
  <si>
    <t>年間給水量
（㎥）</t>
    <rPh sb="0" eb="2">
      <t>ネンカン</t>
    </rPh>
    <rPh sb="2" eb="4">
      <t>キュウスイ</t>
    </rPh>
    <rPh sb="4" eb="5">
      <t>リョウ</t>
    </rPh>
    <phoneticPr fontId="2"/>
  </si>
  <si>
    <t>1日当り平均給水量（㎥）</t>
    <rPh sb="0" eb="2">
      <t>イチニチ</t>
    </rPh>
    <rPh sb="2" eb="3">
      <t>アタ</t>
    </rPh>
    <rPh sb="4" eb="6">
      <t>ヘイキン</t>
    </rPh>
    <rPh sb="6" eb="8">
      <t>キュウスイ</t>
    </rPh>
    <rPh sb="8" eb="9">
      <t>リョウ</t>
    </rPh>
    <phoneticPr fontId="2"/>
  </si>
  <si>
    <t>1日1人当り平均給水量（Ｌ）</t>
    <rPh sb="0" eb="2">
      <t>イチニチ</t>
    </rPh>
    <rPh sb="2" eb="4">
      <t>ヒトリ</t>
    </rPh>
    <rPh sb="4" eb="5">
      <t>アタ</t>
    </rPh>
    <rPh sb="6" eb="8">
      <t>ヘイキン</t>
    </rPh>
    <rPh sb="8" eb="10">
      <t>キュウスイ</t>
    </rPh>
    <rPh sb="10" eb="11">
      <t>リョウ</t>
    </rPh>
    <phoneticPr fontId="2"/>
  </si>
  <si>
    <t>配水管総延長（km）</t>
    <rPh sb="0" eb="3">
      <t>ハイスイカン</t>
    </rPh>
    <rPh sb="3" eb="6">
      <t>ソウエンチョウ</t>
    </rPh>
    <phoneticPr fontId="2"/>
  </si>
  <si>
    <t>■用途別年間使用量</t>
    <rPh sb="1" eb="3">
      <t>ヨウト</t>
    </rPh>
    <rPh sb="3" eb="4">
      <t>ベツ</t>
    </rPh>
    <rPh sb="4" eb="6">
      <t>ネンカン</t>
    </rPh>
    <rPh sb="6" eb="9">
      <t>シヨウリョウ</t>
    </rPh>
    <phoneticPr fontId="2"/>
  </si>
  <si>
    <t>家庭用</t>
    <rPh sb="0" eb="3">
      <t>カテイヨウ</t>
    </rPh>
    <phoneticPr fontId="2"/>
  </si>
  <si>
    <t>営業用</t>
    <rPh sb="0" eb="3">
      <t>エイギョウヨウ</t>
    </rPh>
    <phoneticPr fontId="2"/>
  </si>
  <si>
    <t>官公署用</t>
    <rPh sb="0" eb="3">
      <t>カンコウショ</t>
    </rPh>
    <rPh sb="3" eb="4">
      <t>ヨウ</t>
    </rPh>
    <phoneticPr fontId="2"/>
  </si>
  <si>
    <t>学校用</t>
    <rPh sb="0" eb="3">
      <t>ガッコウヨウ</t>
    </rPh>
    <phoneticPr fontId="2"/>
  </si>
  <si>
    <t>プール用</t>
    <rPh sb="3" eb="4">
      <t>ヨウ</t>
    </rPh>
    <phoneticPr fontId="2"/>
  </si>
  <si>
    <t>（単位：㎥）</t>
    <rPh sb="1" eb="3">
      <t>タンイ</t>
    </rPh>
    <phoneticPr fontId="2"/>
  </si>
  <si>
    <t>（資料：水道課）</t>
    <rPh sb="1" eb="3">
      <t>シリョウ</t>
    </rPh>
    <rPh sb="4" eb="6">
      <t>スイドウ</t>
    </rPh>
    <rPh sb="6" eb="7">
      <t>カ</t>
    </rPh>
    <phoneticPr fontId="2"/>
  </si>
  <si>
    <t>◇教育・文化◇</t>
    <rPh sb="1" eb="3">
      <t>キョウイク</t>
    </rPh>
    <rPh sb="4" eb="6">
      <t>ブンカ</t>
    </rPh>
    <phoneticPr fontId="2"/>
  </si>
  <si>
    <t>■幼稚園</t>
    <rPh sb="1" eb="4">
      <t>ヨウチエン</t>
    </rPh>
    <phoneticPr fontId="2"/>
  </si>
  <si>
    <t>学級数</t>
    <rPh sb="0" eb="2">
      <t>ガッキュウ</t>
    </rPh>
    <rPh sb="2" eb="3">
      <t>スウ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</si>
  <si>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</si>
  <si>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</si>
  <si>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</si>
  <si>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職員数</t>
    <rPh sb="0" eb="3">
      <t>ショクインスウ</t>
    </rPh>
    <phoneticPr fontId="2"/>
  </si>
  <si>
    <t>年齢別在園者数</t>
    <rPh sb="0" eb="2">
      <t>ネンレイ</t>
    </rPh>
    <rPh sb="2" eb="3">
      <t>ベツ</t>
    </rPh>
    <rPh sb="3" eb="4">
      <t>ザイ</t>
    </rPh>
    <rPh sb="4" eb="5">
      <t>エン</t>
    </rPh>
    <rPh sb="5" eb="6">
      <t>シャ</t>
    </rPh>
    <rPh sb="6" eb="7">
      <t>スウ</t>
    </rPh>
    <phoneticPr fontId="2"/>
  </si>
  <si>
    <t>教員数</t>
    <rPh sb="0" eb="2">
      <t>キョウイン</t>
    </rPh>
    <rPh sb="2" eb="3">
      <t>スウ</t>
    </rPh>
    <phoneticPr fontId="2"/>
  </si>
  <si>
    <t>■小学校</t>
    <rPh sb="1" eb="4">
      <t>ショウガッコウ</t>
    </rPh>
    <phoneticPr fontId="2"/>
  </si>
  <si>
    <t>学校数</t>
    <rPh sb="0" eb="2">
      <t>ガッコウ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</si>
  <si>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</si>
  <si>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■中学校</t>
    <rPh sb="1" eb="4">
      <t>チュウガッコウ</t>
    </rPh>
    <phoneticPr fontId="2"/>
  </si>
  <si>
    <t>児童・生徒数</t>
    <rPh sb="0" eb="2">
      <t>ジドウ</t>
    </rPh>
    <rPh sb="3" eb="5">
      <t>セイト</t>
    </rPh>
    <rPh sb="5" eb="6">
      <t>スウ</t>
    </rPh>
    <phoneticPr fontId="2"/>
  </si>
  <si>
    <t>校地面積</t>
    <rPh sb="0" eb="2">
      <t>コウチ</t>
    </rPh>
    <rPh sb="2" eb="4">
      <t>メンセキ</t>
    </rPh>
    <phoneticPr fontId="2"/>
  </si>
  <si>
    <t>校舎</t>
    <rPh sb="0" eb="2">
      <t>コウシャ</t>
    </rPh>
    <phoneticPr fontId="2"/>
  </si>
  <si>
    <t>普通</t>
    <rPh sb="0" eb="2">
      <t>フツウ</t>
    </rPh>
    <phoneticPr fontId="2"/>
  </si>
  <si>
    <t>小学校</t>
    <rPh sb="0" eb="3">
      <t>ショウガッコウ</t>
    </rPh>
    <phoneticPr fontId="2"/>
  </si>
  <si>
    <t>武雄小学校</t>
    <rPh sb="0" eb="2">
      <t>タケオ</t>
    </rPh>
    <rPh sb="2" eb="5">
      <t>ショウガッコウ</t>
    </rPh>
    <phoneticPr fontId="2"/>
  </si>
  <si>
    <t>橘小学校</t>
    <rPh sb="0" eb="1">
      <t>タチバナ</t>
    </rPh>
    <rPh sb="1" eb="4">
      <t>ショウガッコウ</t>
    </rPh>
    <phoneticPr fontId="2"/>
  </si>
  <si>
    <t>朝日小学校</t>
    <rPh sb="0" eb="2">
      <t>アサヒ</t>
    </rPh>
    <rPh sb="2" eb="5">
      <t>ショウガッコウ</t>
    </rPh>
    <phoneticPr fontId="2"/>
  </si>
  <si>
    <t>若木小学校</t>
    <rPh sb="0" eb="1">
      <t>ワカ</t>
    </rPh>
    <rPh sb="1" eb="2">
      <t>キ</t>
    </rPh>
    <rPh sb="2" eb="5">
      <t>ショウガッコウ</t>
    </rPh>
    <phoneticPr fontId="2"/>
  </si>
  <si>
    <t>武内小学校</t>
    <rPh sb="0" eb="2">
      <t>タケウチ</t>
    </rPh>
    <rPh sb="2" eb="5">
      <t>ショウガッコウ</t>
    </rPh>
    <phoneticPr fontId="2"/>
  </si>
  <si>
    <t>東川登小学校</t>
    <rPh sb="0" eb="1">
      <t>ヒガシ</t>
    </rPh>
    <rPh sb="1" eb="3">
      <t>カワノボリ</t>
    </rPh>
    <rPh sb="3" eb="6">
      <t>ショウガッコウ</t>
    </rPh>
    <phoneticPr fontId="2"/>
  </si>
  <si>
    <t>西川登小学校</t>
    <rPh sb="0" eb="1">
      <t>ニシ</t>
    </rPh>
    <rPh sb="1" eb="3">
      <t>カワノボリ</t>
    </rPh>
    <rPh sb="3" eb="6">
      <t>ショウガッコウ</t>
    </rPh>
    <phoneticPr fontId="2"/>
  </si>
  <si>
    <t>山内東小学校</t>
    <rPh sb="0" eb="2">
      <t>ヤマウチ</t>
    </rPh>
    <rPh sb="2" eb="3">
      <t>ヒガシ</t>
    </rPh>
    <rPh sb="3" eb="6">
      <t>ショウガッコウ</t>
    </rPh>
    <phoneticPr fontId="2"/>
  </si>
  <si>
    <t>山内西小学校</t>
    <rPh sb="0" eb="2">
      <t>ヤマウチ</t>
    </rPh>
    <rPh sb="2" eb="3">
      <t>ニシ</t>
    </rPh>
    <rPh sb="3" eb="6">
      <t>ショウガッコウ</t>
    </rPh>
    <phoneticPr fontId="2"/>
  </si>
  <si>
    <t>北方小学校</t>
    <rPh sb="0" eb="2">
      <t>キタガタ</t>
    </rPh>
    <rPh sb="2" eb="5">
      <t>ショウガッコウ</t>
    </rPh>
    <phoneticPr fontId="2"/>
  </si>
  <si>
    <t>武雄北中学校</t>
    <rPh sb="0" eb="2">
      <t>タケオ</t>
    </rPh>
    <rPh sb="2" eb="3">
      <t>キタ</t>
    </rPh>
    <rPh sb="3" eb="6">
      <t>チュウガッコウ</t>
    </rPh>
    <phoneticPr fontId="2"/>
  </si>
  <si>
    <t>川登中学校</t>
    <rPh sb="0" eb="2">
      <t>カワノボリ</t>
    </rPh>
    <rPh sb="2" eb="5">
      <t>チュウガッコウ</t>
    </rPh>
    <phoneticPr fontId="2"/>
  </si>
  <si>
    <t>山内中学校</t>
    <rPh sb="0" eb="2">
      <t>ヤマウチ</t>
    </rPh>
    <rPh sb="2" eb="5">
      <t>チュウガッコウ</t>
    </rPh>
    <phoneticPr fontId="2"/>
  </si>
  <si>
    <t>北方中学校</t>
    <rPh sb="0" eb="2">
      <t>キタガタ</t>
    </rPh>
    <rPh sb="2" eb="5">
      <t>チュウガッコウ</t>
    </rPh>
    <phoneticPr fontId="2"/>
  </si>
  <si>
    <t>（資料：学校基本調査）</t>
    <rPh sb="1" eb="3">
      <t>シリョウ</t>
    </rPh>
    <rPh sb="4" eb="6">
      <t>ガッコウ</t>
    </rPh>
    <rPh sb="6" eb="8">
      <t>キホン</t>
    </rPh>
    <rPh sb="8" eb="10">
      <t>チョウサ</t>
    </rPh>
    <phoneticPr fontId="2"/>
  </si>
  <si>
    <t>御船が丘小学校</t>
    <rPh sb="0" eb="2">
      <t>ミフネ</t>
    </rPh>
    <rPh sb="3" eb="4">
      <t>オカ</t>
    </rPh>
    <rPh sb="4" eb="7">
      <t>ショウガッコウ</t>
    </rPh>
    <phoneticPr fontId="2"/>
  </si>
  <si>
    <t>中学校</t>
    <rPh sb="0" eb="3">
      <t>チュウガッコウ</t>
    </rPh>
    <phoneticPr fontId="2"/>
  </si>
  <si>
    <t>■小中学校の概況</t>
    <rPh sb="1" eb="5">
      <t>ショウチュウガッコウ</t>
    </rPh>
    <rPh sb="6" eb="8">
      <t>ガイキョウ</t>
    </rPh>
    <phoneticPr fontId="2"/>
  </si>
  <si>
    <t>■高等学校</t>
    <rPh sb="1" eb="3">
      <t>コウトウ</t>
    </rPh>
    <rPh sb="3" eb="5">
      <t>ガッコウ</t>
    </rPh>
    <phoneticPr fontId="2"/>
  </si>
  <si>
    <t>武雄高等学校</t>
    <rPh sb="0" eb="2">
      <t>タケオ</t>
    </rPh>
    <rPh sb="2" eb="4">
      <t>コウトウ</t>
    </rPh>
    <rPh sb="4" eb="6">
      <t>ガッコウ</t>
    </rPh>
    <phoneticPr fontId="2"/>
  </si>
  <si>
    <t>生徒数</t>
    <rPh sb="0" eb="3">
      <t>セイトスウ</t>
    </rPh>
    <phoneticPr fontId="2"/>
  </si>
  <si>
    <t>■中学校卒業者の動向</t>
    <rPh sb="1" eb="4">
      <t>チュウガッコウ</t>
    </rPh>
    <rPh sb="4" eb="7">
      <t>ソツギョウシャ</t>
    </rPh>
    <rPh sb="8" eb="10">
      <t>ドウコウ</t>
    </rPh>
    <phoneticPr fontId="2"/>
  </si>
  <si>
    <t>進学</t>
    <rPh sb="0" eb="2">
      <t>シンガク</t>
    </rPh>
    <phoneticPr fontId="2"/>
  </si>
  <si>
    <t>就職</t>
    <rPh sb="0" eb="2">
      <t>シュウショク</t>
    </rPh>
    <phoneticPr fontId="2"/>
  </si>
  <si>
    <t>無業</t>
    <rPh sb="0" eb="1">
      <t>ム</t>
    </rPh>
    <rPh sb="1" eb="2">
      <t>ギョウ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</si>
  <si>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</si>
  <si>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■武雄市内の高等学校卒業者の動向</t>
    <rPh sb="1" eb="5">
      <t>タケオシナイ</t>
    </rPh>
    <rPh sb="6" eb="8">
      <t>コウトウ</t>
    </rPh>
    <rPh sb="8" eb="10">
      <t>ガッコウ</t>
    </rPh>
    <rPh sb="10" eb="13">
      <t>ソツギョウシャ</t>
    </rPh>
    <rPh sb="14" eb="16">
      <t>ドウコウ</t>
    </rPh>
    <phoneticPr fontId="2"/>
  </si>
  <si>
    <t>■武雄市内の高等学校卒業者の産業別就職状況</t>
    <rPh sb="1" eb="3">
      <t>タケオ</t>
    </rPh>
    <rPh sb="3" eb="5">
      <t>シナイ</t>
    </rPh>
    <rPh sb="6" eb="8">
      <t>コウトウ</t>
    </rPh>
    <rPh sb="8" eb="10">
      <t>ガッコウ</t>
    </rPh>
    <rPh sb="10" eb="13">
      <t>ソツギョウシャ</t>
    </rPh>
    <rPh sb="14" eb="16">
      <t>サンギョウ</t>
    </rPh>
    <rPh sb="16" eb="17">
      <t>ベツ</t>
    </rPh>
    <rPh sb="17" eb="19">
      <t>シュウショク</t>
    </rPh>
    <rPh sb="19" eb="21">
      <t>ジョウキョウ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</si>
  <si>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</si>
  <si>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</si>
  <si>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</si>
  <si>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</si>
  <si>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（資料：農林水産統計年報）</t>
    <rPh sb="1" eb="3">
      <t>シリョウ</t>
    </rPh>
    <rPh sb="4" eb="6">
      <t>ノウリン</t>
    </rPh>
    <rPh sb="6" eb="8">
      <t>スイサン</t>
    </rPh>
    <rPh sb="8" eb="10">
      <t>トウケイ</t>
    </rPh>
    <rPh sb="10" eb="12">
      <t>ネンポウ</t>
    </rPh>
    <phoneticPr fontId="2"/>
  </si>
  <si>
    <t>（資料：商業統計調査）</t>
    <rPh sb="1" eb="3">
      <t>シリョウ</t>
    </rPh>
    <rPh sb="4" eb="6">
      <t>ショウギョウ</t>
    </rPh>
    <rPh sb="6" eb="8">
      <t>トウケイ</t>
    </rPh>
    <rPh sb="8" eb="10">
      <t>チョウサ</t>
    </rPh>
    <phoneticPr fontId="2"/>
  </si>
  <si>
    <t>運輸
通信業</t>
    <rPh sb="0" eb="2">
      <t>ウンユ</t>
    </rPh>
    <rPh sb="3" eb="6">
      <t>ツウシンギョウ</t>
    </rPh>
    <phoneticPr fontId="2"/>
  </si>
  <si>
    <t>電気・
ガス・
水道業</t>
    <rPh sb="0" eb="2">
      <t>デンキ</t>
    </rPh>
    <rPh sb="8" eb="11">
      <t>スイドウギョウ</t>
    </rPh>
    <phoneticPr fontId="2"/>
  </si>
  <si>
    <t>金融業</t>
    <rPh sb="0" eb="3">
      <t>キンユウギョウ</t>
    </rPh>
    <phoneticPr fontId="2"/>
  </si>
  <si>
    <t>公務</t>
    <rPh sb="0" eb="2">
      <t>コウム</t>
    </rPh>
    <phoneticPr fontId="2"/>
  </si>
  <si>
    <t>男女比率</t>
    <rPh sb="0" eb="2">
      <t>ダンジョ</t>
    </rPh>
    <rPh sb="2" eb="4">
      <t>ヒリツ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</si>
  <si>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</si>
  <si>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</si>
  <si>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</si>
  <si>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■武雄市図書館の利用状況</t>
    <rPh sb="1" eb="4">
      <t>タケオシ</t>
    </rPh>
    <rPh sb="4" eb="7">
      <t>トショカン</t>
    </rPh>
    <rPh sb="8" eb="10">
      <t>リヨウ</t>
    </rPh>
    <rPh sb="10" eb="12">
      <t>ジョウキョウ</t>
    </rPh>
    <phoneticPr fontId="2"/>
  </si>
  <si>
    <t>館外閲覧
総数</t>
    <rPh sb="0" eb="2">
      <t>カンガイ</t>
    </rPh>
    <rPh sb="2" eb="4">
      <t>エツラン</t>
    </rPh>
    <rPh sb="5" eb="7">
      <t>ソウスウ</t>
    </rPh>
    <phoneticPr fontId="2"/>
  </si>
  <si>
    <t>内　訳</t>
    <rPh sb="0" eb="1">
      <t>ウチ</t>
    </rPh>
    <rPh sb="2" eb="3">
      <t>ヤク</t>
    </rPh>
    <phoneticPr fontId="2"/>
  </si>
  <si>
    <t>1日平均</t>
    <rPh sb="0" eb="2">
      <t>イチニチ</t>
    </rPh>
    <rPh sb="2" eb="4">
      <t>ヘイキン</t>
    </rPh>
    <phoneticPr fontId="2"/>
  </si>
  <si>
    <t>-</t>
    <phoneticPr fontId="2"/>
  </si>
  <si>
    <t>バス</t>
    <phoneticPr fontId="2"/>
  </si>
  <si>
    <t>0.3～0.5ha</t>
    <phoneticPr fontId="2"/>
  </si>
  <si>
    <t>0.5～1.0ha</t>
    <phoneticPr fontId="2"/>
  </si>
  <si>
    <t>1.0～1.5ha</t>
    <phoneticPr fontId="2"/>
  </si>
  <si>
    <t>1.5～2.0ha</t>
    <phoneticPr fontId="2"/>
  </si>
  <si>
    <t>2.0～2.5ha</t>
    <phoneticPr fontId="2"/>
  </si>
  <si>
    <t>2.5～3.0ha</t>
    <phoneticPr fontId="2"/>
  </si>
  <si>
    <t>3.0～5.0ha</t>
    <phoneticPr fontId="2"/>
  </si>
  <si>
    <t>-</t>
    <phoneticPr fontId="2"/>
  </si>
  <si>
    <t>※</t>
    <phoneticPr fontId="2"/>
  </si>
  <si>
    <t>■文化会館の利用状況</t>
    <rPh sb="1" eb="3">
      <t>ブンカ</t>
    </rPh>
    <rPh sb="3" eb="5">
      <t>カイカン</t>
    </rPh>
    <rPh sb="6" eb="8">
      <t>リヨウ</t>
    </rPh>
    <rPh sb="8" eb="10">
      <t>ジョウキョウ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</si>
  <si>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</si>
  <si>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</si>
  <si>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市民ホール</t>
    <rPh sb="0" eb="2">
      <t>シミン</t>
    </rPh>
    <phoneticPr fontId="2"/>
  </si>
  <si>
    <t>会議室(27室)</t>
    <rPh sb="0" eb="3">
      <t>カイギシツ</t>
    </rPh>
    <rPh sb="6" eb="7">
      <t>シツ</t>
    </rPh>
    <phoneticPr fontId="2"/>
  </si>
  <si>
    <t>使用日数</t>
    <rPh sb="0" eb="2">
      <t>シヨウ</t>
    </rPh>
    <rPh sb="2" eb="4">
      <t>ニッスウ</t>
    </rPh>
    <phoneticPr fontId="2"/>
  </si>
  <si>
    <t>使用件数</t>
    <rPh sb="0" eb="2">
      <t>シヨウ</t>
    </rPh>
    <rPh sb="2" eb="4">
      <t>ケンスウ</t>
    </rPh>
    <phoneticPr fontId="2"/>
  </si>
  <si>
    <t>稼働率</t>
    <rPh sb="0" eb="2">
      <t>カドウ</t>
    </rPh>
    <rPh sb="2" eb="3">
      <t>リツ</t>
    </rPh>
    <phoneticPr fontId="2"/>
  </si>
  <si>
    <t>（単位：日・件・％）</t>
    <rPh sb="1" eb="3">
      <t>タンイ</t>
    </rPh>
    <rPh sb="4" eb="5">
      <t>ニチ</t>
    </rPh>
    <rPh sb="6" eb="7">
      <t>ケン</t>
    </rPh>
    <phoneticPr fontId="2"/>
  </si>
  <si>
    <t>（資料：文化会館）</t>
    <rPh sb="1" eb="3">
      <t>シリョウ</t>
    </rPh>
    <rPh sb="4" eb="6">
      <t>ブンカ</t>
    </rPh>
    <rPh sb="6" eb="8">
      <t>カイカン</t>
    </rPh>
    <phoneticPr fontId="2"/>
  </si>
  <si>
    <t>（資料：各高等学校）</t>
    <rPh sb="1" eb="3">
      <t>シリョウ</t>
    </rPh>
    <rPh sb="4" eb="5">
      <t>カク</t>
    </rPh>
    <rPh sb="5" eb="7">
      <t>コウトウ</t>
    </rPh>
    <rPh sb="7" eb="9">
      <t>ガッコウ</t>
    </rPh>
    <phoneticPr fontId="2"/>
  </si>
  <si>
    <t>（単位：人）</t>
    <rPh sb="1" eb="3">
      <t>タンイ</t>
    </rPh>
    <rPh sb="4" eb="5">
      <t>ヒト</t>
    </rPh>
    <phoneticPr fontId="2"/>
  </si>
  <si>
    <t>（単位：人・％）</t>
    <rPh sb="1" eb="3">
      <t>タンイ</t>
    </rPh>
    <rPh sb="4" eb="5">
      <t>ヒト</t>
    </rPh>
    <phoneticPr fontId="2"/>
  </si>
  <si>
    <t>（資料：武雄市図書館・歴史資料館）</t>
    <rPh sb="1" eb="3">
      <t>シリョウ</t>
    </rPh>
    <rPh sb="4" eb="7">
      <t>タケオシ</t>
    </rPh>
    <rPh sb="7" eb="9">
      <t>トショ</t>
    </rPh>
    <rPh sb="9" eb="10">
      <t>カン</t>
    </rPh>
    <rPh sb="11" eb="13">
      <t>レキシ</t>
    </rPh>
    <rPh sb="13" eb="16">
      <t>シリョウカン</t>
    </rPh>
    <phoneticPr fontId="2"/>
  </si>
  <si>
    <t>◇市民所得◇</t>
    <rPh sb="1" eb="3">
      <t>シミン</t>
    </rPh>
    <rPh sb="3" eb="5">
      <t>ショトク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</si>
  <si>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</si>
  <si>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</si>
  <si>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</si>
  <si>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小計</t>
    <rPh sb="0" eb="2">
      <t>ショウケイ</t>
    </rPh>
    <phoneticPr fontId="2"/>
  </si>
  <si>
    <t>市内総生産額</t>
    <rPh sb="0" eb="2">
      <t>シナイ</t>
    </rPh>
    <rPh sb="2" eb="5">
      <t>ソウセイサン</t>
    </rPh>
    <rPh sb="5" eb="6">
      <t>ガク</t>
    </rPh>
    <phoneticPr fontId="2"/>
  </si>
  <si>
    <t>総生産額</t>
    <rPh sb="0" eb="3">
      <t>ソウセイサン</t>
    </rPh>
    <rPh sb="3" eb="4">
      <t>ガク</t>
    </rPh>
    <phoneticPr fontId="2"/>
  </si>
  <si>
    <t>■市民分配所得</t>
    <rPh sb="1" eb="3">
      <t>シミン</t>
    </rPh>
    <rPh sb="3" eb="5">
      <t>ブンパイ</t>
    </rPh>
    <rPh sb="5" eb="7">
      <t>ショトク</t>
    </rPh>
    <phoneticPr fontId="2"/>
  </si>
  <si>
    <t>雇用者報酬</t>
    <rPh sb="0" eb="3">
      <t>コヨウシャ</t>
    </rPh>
    <rPh sb="3" eb="5">
      <t>ホウシュウ</t>
    </rPh>
    <phoneticPr fontId="2"/>
  </si>
  <si>
    <t>財産所得</t>
    <rPh sb="0" eb="2">
      <t>ザイサン</t>
    </rPh>
    <rPh sb="2" eb="4">
      <t>ショトク</t>
    </rPh>
    <phoneticPr fontId="2"/>
  </si>
  <si>
    <t>ビン類</t>
    <rPh sb="2" eb="3">
      <t>ルイ</t>
    </rPh>
    <phoneticPr fontId="2"/>
  </si>
  <si>
    <t>缶類</t>
    <rPh sb="0" eb="2">
      <t>カンルイ</t>
    </rPh>
    <phoneticPr fontId="2"/>
  </si>
  <si>
    <t>ペットボトル</t>
    <phoneticPr fontId="2"/>
  </si>
  <si>
    <t>平成22年</t>
    <rPh sb="0" eb="2">
      <t>ヘイセイ</t>
    </rPh>
    <rPh sb="4" eb="5">
      <t>ネン</t>
    </rPh>
    <phoneticPr fontId="2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</si>
  <si>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2"/>
  </si>
  <si>
    <t>◇地勢・気象◇</t>
    <rPh sb="1" eb="2">
      <t>チ</t>
    </rPh>
    <rPh sb="2" eb="3">
      <t>セイ</t>
    </rPh>
    <rPh sb="4" eb="6">
      <t>キショウ</t>
    </rPh>
    <phoneticPr fontId="2"/>
  </si>
  <si>
    <t>■市の位置</t>
    <rPh sb="1" eb="2">
      <t>シ</t>
    </rPh>
    <rPh sb="3" eb="5">
      <t>イチ</t>
    </rPh>
    <phoneticPr fontId="2"/>
  </si>
  <si>
    <t>広がり</t>
    <rPh sb="0" eb="1">
      <t>ヒロ</t>
    </rPh>
    <phoneticPr fontId="2"/>
  </si>
  <si>
    <t>東経　　130°01'</t>
    <rPh sb="0" eb="2">
      <t>トウケイ</t>
    </rPh>
    <phoneticPr fontId="2"/>
  </si>
  <si>
    <t>北緯　　　33°11'</t>
    <rPh sb="0" eb="2">
      <t>ホクイ</t>
    </rPh>
    <phoneticPr fontId="2"/>
  </si>
  <si>
    <t>東西　19.4ｋｍ</t>
    <rPh sb="0" eb="1">
      <t>ヒガシ</t>
    </rPh>
    <rPh sb="1" eb="2">
      <t>ニシ</t>
    </rPh>
    <phoneticPr fontId="2"/>
  </si>
  <si>
    <t>南北　18.4ｋｍ</t>
    <rPh sb="0" eb="2">
      <t>ナンボク</t>
    </rPh>
    <phoneticPr fontId="2"/>
  </si>
  <si>
    <t>■町別面積</t>
    <rPh sb="1" eb="2">
      <t>チョウ</t>
    </rPh>
    <rPh sb="2" eb="3">
      <t>ベツ</t>
    </rPh>
    <rPh sb="3" eb="5">
      <t>メンセキ</t>
    </rPh>
    <phoneticPr fontId="2"/>
  </si>
  <si>
    <t>位　置</t>
    <rPh sb="0" eb="1">
      <t>クライ</t>
    </rPh>
    <rPh sb="2" eb="3">
      <t>オキ</t>
    </rPh>
    <phoneticPr fontId="2"/>
  </si>
  <si>
    <t>面　積</t>
    <rPh sb="0" eb="1">
      <t>メン</t>
    </rPh>
    <rPh sb="2" eb="3">
      <t>セキ</t>
    </rPh>
    <phoneticPr fontId="2"/>
  </si>
  <si>
    <t>区　分</t>
    <rPh sb="0" eb="1">
      <t>ク</t>
    </rPh>
    <rPh sb="2" eb="3">
      <t>ブン</t>
    </rPh>
    <phoneticPr fontId="2"/>
  </si>
  <si>
    <t>構成比</t>
    <rPh sb="0" eb="2">
      <t>コウセイ</t>
    </rPh>
    <rPh sb="2" eb="3">
      <t>ヒ</t>
    </rPh>
    <phoneticPr fontId="2"/>
  </si>
  <si>
    <t>武雄町</t>
    <rPh sb="0" eb="2">
      <t>タケオ</t>
    </rPh>
    <rPh sb="2" eb="3">
      <t>マチ</t>
    </rPh>
    <phoneticPr fontId="2"/>
  </si>
  <si>
    <t>朝日町</t>
    <rPh sb="0" eb="2">
      <t>アサヒ</t>
    </rPh>
    <rPh sb="2" eb="3">
      <t>マチ</t>
    </rPh>
    <phoneticPr fontId="2"/>
  </si>
  <si>
    <t>若木町</t>
    <rPh sb="0" eb="1">
      <t>ワカ</t>
    </rPh>
    <rPh sb="1" eb="2">
      <t>キ</t>
    </rPh>
    <rPh sb="2" eb="3">
      <t>マチ</t>
    </rPh>
    <phoneticPr fontId="2"/>
  </si>
  <si>
    <t>武内町</t>
    <rPh sb="0" eb="2">
      <t>タケウチ</t>
    </rPh>
    <rPh sb="2" eb="3">
      <t>マチ</t>
    </rPh>
    <phoneticPr fontId="2"/>
  </si>
  <si>
    <t>東川登町</t>
    <rPh sb="0" eb="1">
      <t>ヒガシ</t>
    </rPh>
    <rPh sb="1" eb="3">
      <t>カワノボリ</t>
    </rPh>
    <rPh sb="3" eb="4">
      <t>マチ</t>
    </rPh>
    <phoneticPr fontId="2"/>
  </si>
  <si>
    <t>西川登町</t>
    <rPh sb="0" eb="1">
      <t>ニシ</t>
    </rPh>
    <rPh sb="1" eb="3">
      <t>カワノボリ</t>
    </rPh>
    <rPh sb="3" eb="4">
      <t>マチ</t>
    </rPh>
    <phoneticPr fontId="2"/>
  </si>
  <si>
    <t>山内町</t>
    <rPh sb="0" eb="2">
      <t>ヤマウチ</t>
    </rPh>
    <rPh sb="2" eb="3">
      <t>マチ</t>
    </rPh>
    <phoneticPr fontId="2"/>
  </si>
  <si>
    <t>北方町</t>
    <rPh sb="0" eb="2">
      <t>キタガタ</t>
    </rPh>
    <rPh sb="2" eb="3">
      <t>マチ</t>
    </rPh>
    <phoneticPr fontId="2"/>
  </si>
  <si>
    <t>合計</t>
    <rPh sb="0" eb="2">
      <t>ゴウケイ</t>
    </rPh>
    <phoneticPr fontId="2"/>
  </si>
  <si>
    <t>橘　町</t>
    <rPh sb="0" eb="1">
      <t>タチバナ</t>
    </rPh>
    <rPh sb="2" eb="3">
      <t>マチ</t>
    </rPh>
    <phoneticPr fontId="2"/>
  </si>
  <si>
    <t>合　計</t>
    <rPh sb="0" eb="1">
      <t>ゴウ</t>
    </rPh>
    <rPh sb="2" eb="3">
      <t>ケイ</t>
    </rPh>
    <phoneticPr fontId="2"/>
  </si>
  <si>
    <t>■地目別面積</t>
    <rPh sb="1" eb="3">
      <t>チモク</t>
    </rPh>
    <rPh sb="3" eb="4">
      <t>ベツ</t>
    </rPh>
    <rPh sb="4" eb="6">
      <t>メンセキ</t>
    </rPh>
    <phoneticPr fontId="2"/>
  </si>
  <si>
    <t>（資料：税務課）</t>
    <rPh sb="1" eb="3">
      <t>シリョウ</t>
    </rPh>
    <rPh sb="4" eb="6">
      <t>ゼイム</t>
    </rPh>
    <rPh sb="6" eb="7">
      <t>カ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</si>
  <si>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</si>
  <si>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</si>
  <si>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山林原野</t>
    <rPh sb="0" eb="2">
      <t>サンリン</t>
    </rPh>
    <rPh sb="2" eb="4">
      <t>ゲンヤ</t>
    </rPh>
    <phoneticPr fontId="2"/>
  </si>
  <si>
    <t>宅地</t>
    <rPh sb="0" eb="2">
      <t>タクチ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</si>
  <si>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</si>
  <si>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</si>
  <si>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■天候（気候）</t>
    <rPh sb="1" eb="3">
      <t>テンコウ</t>
    </rPh>
    <rPh sb="4" eb="6">
      <t>キコウ</t>
    </rPh>
    <phoneticPr fontId="2"/>
  </si>
  <si>
    <t>年　月</t>
    <rPh sb="0" eb="1">
      <t>ネン</t>
    </rPh>
    <rPh sb="2" eb="3">
      <t>ガツ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</si>
  <si>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</si>
  <si>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</si>
  <si>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</si>
  <si>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</si>
  <si>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</si>
  <si>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</si>
  <si>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</si>
  <si>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</si>
  <si>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</si>
  <si>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</si>
  <si>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</si>
  <si>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</si>
  <si>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平成20年</t>
    <rPh sb="0" eb="2">
      <t>ヘイセイ</t>
    </rPh>
    <rPh sb="4" eb="5">
      <t>ネン</t>
    </rPh>
    <phoneticPr fontId="2"/>
  </si>
  <si>
    <t>最　低</t>
    <rPh sb="0" eb="1">
      <t>サイ</t>
    </rPh>
    <rPh sb="2" eb="3">
      <t>テイ</t>
    </rPh>
    <phoneticPr fontId="2"/>
  </si>
  <si>
    <t>最　高</t>
    <rPh sb="0" eb="1">
      <t>サイ</t>
    </rPh>
    <rPh sb="2" eb="3">
      <t>コウ</t>
    </rPh>
    <phoneticPr fontId="2"/>
  </si>
  <si>
    <t>平　均</t>
    <rPh sb="0" eb="1">
      <t>ヒラ</t>
    </rPh>
    <rPh sb="2" eb="3">
      <t>タモツ</t>
    </rPh>
    <phoneticPr fontId="2"/>
  </si>
  <si>
    <t>気　温（℃）</t>
    <rPh sb="0" eb="1">
      <t>キ</t>
    </rPh>
    <rPh sb="2" eb="3">
      <t>アツシ</t>
    </rPh>
    <phoneticPr fontId="2"/>
  </si>
  <si>
    <t>作付
農家</t>
    <rPh sb="0" eb="2">
      <t>サクツケ</t>
    </rPh>
    <rPh sb="3" eb="5">
      <t>ノウカ</t>
    </rPh>
    <phoneticPr fontId="2"/>
  </si>
  <si>
    <t>野　菜</t>
    <rPh sb="0" eb="1">
      <t>ノ</t>
    </rPh>
    <rPh sb="2" eb="3">
      <t>ナ</t>
    </rPh>
    <phoneticPr fontId="2"/>
  </si>
  <si>
    <t>麦　類</t>
    <rPh sb="0" eb="1">
      <t>ムギ</t>
    </rPh>
    <rPh sb="2" eb="3">
      <t>タグイ</t>
    </rPh>
    <phoneticPr fontId="2"/>
  </si>
  <si>
    <t>国　有　林</t>
    <rPh sb="0" eb="1">
      <t>クニ</t>
    </rPh>
    <rPh sb="2" eb="3">
      <t>ユウ</t>
    </rPh>
    <rPh sb="4" eb="5">
      <t>ハヤシ</t>
    </rPh>
    <phoneticPr fontId="2"/>
  </si>
  <si>
    <t>民　有　林</t>
    <rPh sb="0" eb="1">
      <t>タミ</t>
    </rPh>
    <rPh sb="2" eb="3">
      <t>ユウ</t>
    </rPh>
    <rPh sb="4" eb="5">
      <t>ハヤシ</t>
    </rPh>
    <phoneticPr fontId="2"/>
  </si>
  <si>
    <t>武雄市
森林面積</t>
    <rPh sb="0" eb="3">
      <t>タケオシ</t>
    </rPh>
    <rPh sb="4" eb="6">
      <t>シンリン</t>
    </rPh>
    <rPh sb="6" eb="8">
      <t>メンセキ</t>
    </rPh>
    <phoneticPr fontId="2"/>
  </si>
  <si>
    <t>森林以外
の用途</t>
    <rPh sb="0" eb="2">
      <t>シンリン</t>
    </rPh>
    <rPh sb="2" eb="4">
      <t>イガイ</t>
    </rPh>
    <rPh sb="6" eb="8">
      <t>ヨウト</t>
    </rPh>
    <phoneticPr fontId="2"/>
  </si>
  <si>
    <t>人工林率（％）</t>
    <rPh sb="0" eb="2">
      <t>ジンコウ</t>
    </rPh>
    <rPh sb="2" eb="3">
      <t>リン</t>
    </rPh>
    <rPh sb="3" eb="4">
      <t>リツ</t>
    </rPh>
    <phoneticPr fontId="2"/>
  </si>
  <si>
    <t>安全
速度</t>
    <rPh sb="0" eb="2">
      <t>アンゼン</t>
    </rPh>
    <rPh sb="3" eb="5">
      <t>ソクド</t>
    </rPh>
    <phoneticPr fontId="2"/>
  </si>
  <si>
    <t>降雨量
（mm）</t>
    <rPh sb="0" eb="2">
      <t>コウウ</t>
    </rPh>
    <rPh sb="2" eb="3">
      <t>リョウ</t>
    </rPh>
    <phoneticPr fontId="2"/>
  </si>
  <si>
    <t>（資料：広域圏消防本部）</t>
    <rPh sb="1" eb="3">
      <t>シリョウ</t>
    </rPh>
    <rPh sb="4" eb="7">
      <t>コウイキケン</t>
    </rPh>
    <rPh sb="7" eb="9">
      <t>ショウボウ</t>
    </rPh>
    <rPh sb="9" eb="11">
      <t>ホンブ</t>
    </rPh>
    <phoneticPr fontId="2"/>
  </si>
  <si>
    <t>◇人口◇</t>
    <rPh sb="1" eb="3">
      <t>ジンコウ</t>
    </rPh>
    <phoneticPr fontId="2"/>
  </si>
  <si>
    <t>■人口・世帯数</t>
    <rPh sb="1" eb="3">
      <t>ジンコウ</t>
    </rPh>
    <rPh sb="4" eb="7">
      <t>セタイスウ</t>
    </rPh>
    <phoneticPr fontId="2"/>
  </si>
  <si>
    <t>平成17年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</si>
  <si>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</si>
  <si>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</si>
  <si>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</si>
  <si>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</si>
  <si>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　口</t>
    <rPh sb="0" eb="1">
      <t>ヒト</t>
    </rPh>
    <rPh sb="2" eb="3">
      <t>クチ</t>
    </rPh>
    <phoneticPr fontId="2"/>
  </si>
  <si>
    <t>世帯数</t>
    <rPh sb="0" eb="3">
      <t>セタイスウ</t>
    </rPh>
    <phoneticPr fontId="2"/>
  </si>
  <si>
    <t>（各年9月30日現在　単位：人・世帯）</t>
    <rPh sb="1" eb="3">
      <t>カクネン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ヒト</t>
    </rPh>
    <rPh sb="16" eb="18">
      <t>セタイ</t>
    </rPh>
    <phoneticPr fontId="2"/>
  </si>
  <si>
    <t>■人口動態</t>
    <rPh sb="1" eb="3">
      <t>ジンコウ</t>
    </rPh>
    <rPh sb="3" eb="5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</si>
  <si>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</si>
  <si>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</si>
  <si>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</si>
  <si>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</si>
  <si>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</si>
  <si>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</si>
  <si>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（資料：市民課）</t>
    <rPh sb="1" eb="3">
      <t>シリョウ</t>
    </rPh>
    <rPh sb="4" eb="6">
      <t>シミン</t>
    </rPh>
    <rPh sb="6" eb="7">
      <t>カ</t>
    </rPh>
    <phoneticPr fontId="2"/>
  </si>
  <si>
    <t>■人口の推移</t>
    <rPh sb="1" eb="3">
      <t>ジンコウ</t>
    </rPh>
    <rPh sb="4" eb="6">
      <t>スイイ</t>
    </rPh>
    <phoneticPr fontId="2"/>
  </si>
  <si>
    <t>平成12年</t>
    <rPh sb="0" eb="2">
      <t>ヘイセイ</t>
    </rPh>
    <rPh sb="4" eb="5">
      <t>ネン</t>
    </rPh>
    <phoneticPr fontId="2"/>
  </si>
  <si>
    <t>平成 ７年</t>
    <rPh sb="0" eb="2">
      <t>ヘイセイ</t>
    </rPh>
    <rPh sb="4" eb="5">
      <t>ネン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</si>
  <si>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</si>
  <si>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本庁舎</t>
    <rPh sb="0" eb="1">
      <t>ホン</t>
    </rPh>
    <rPh sb="1" eb="2">
      <t>チョウ</t>
    </rPh>
    <rPh sb="2" eb="3">
      <t>シャ</t>
    </rPh>
    <phoneticPr fontId="2"/>
  </si>
  <si>
    <t>山内支所</t>
    <rPh sb="0" eb="2">
      <t>ヤマウチ</t>
    </rPh>
    <rPh sb="2" eb="4">
      <t>シショ</t>
    </rPh>
    <phoneticPr fontId="2"/>
  </si>
  <si>
    <t>学校</t>
    <rPh sb="0" eb="2">
      <t>ガッコウ</t>
    </rPh>
    <phoneticPr fontId="2"/>
  </si>
  <si>
    <t>公営住宅</t>
    <rPh sb="0" eb="2">
      <t>コウエイ</t>
    </rPh>
    <rPh sb="2" eb="4">
      <t>ジュウタク</t>
    </rPh>
    <phoneticPr fontId="2"/>
  </si>
  <si>
    <t>公園</t>
    <rPh sb="0" eb="2">
      <t>コウエン</t>
    </rPh>
    <phoneticPr fontId="2"/>
  </si>
  <si>
    <t>公民館</t>
    <rPh sb="0" eb="3">
      <t>コウミンカン</t>
    </rPh>
    <phoneticPr fontId="2"/>
  </si>
  <si>
    <t>児童公園・運動公園</t>
    <rPh sb="0" eb="2">
      <t>ジドウ</t>
    </rPh>
    <rPh sb="2" eb="4">
      <t>コウエン</t>
    </rPh>
    <rPh sb="5" eb="9">
      <t>ウンドウコウエン</t>
    </rPh>
    <phoneticPr fontId="2"/>
  </si>
  <si>
    <t>開発行為に伴う広場用地</t>
    <rPh sb="0" eb="2">
      <t>カイハツ</t>
    </rPh>
    <rPh sb="2" eb="4">
      <t>コウイ</t>
    </rPh>
    <rPh sb="5" eb="6">
      <t>トモナ</t>
    </rPh>
    <rPh sb="7" eb="9">
      <t>ヒロバ</t>
    </rPh>
    <rPh sb="9" eb="11">
      <t>ヨウチ</t>
    </rPh>
    <phoneticPr fontId="2"/>
  </si>
  <si>
    <t>公衆便所</t>
    <rPh sb="0" eb="2">
      <t>コウシュウ</t>
    </rPh>
    <rPh sb="2" eb="4">
      <t>ベンジョ</t>
    </rPh>
    <phoneticPr fontId="2"/>
  </si>
  <si>
    <t>消防用施設</t>
    <rPh sb="0" eb="3">
      <t>ショウボウヨウ</t>
    </rPh>
    <rPh sb="3" eb="5">
      <t>シセツ</t>
    </rPh>
    <phoneticPr fontId="2"/>
  </si>
  <si>
    <t>駐車場</t>
    <rPh sb="0" eb="3">
      <t>チュウシャジョウ</t>
    </rPh>
    <phoneticPr fontId="2"/>
  </si>
  <si>
    <t>文化会館・勤労青少年ホーム</t>
    <rPh sb="0" eb="2">
      <t>ブンカ</t>
    </rPh>
    <rPh sb="2" eb="4">
      <t>カイカン</t>
    </rPh>
    <rPh sb="5" eb="7">
      <t>キンロウ</t>
    </rPh>
    <rPh sb="7" eb="10">
      <t>セイショウネン</t>
    </rPh>
    <phoneticPr fontId="2"/>
  </si>
  <si>
    <t>勤労者福祉会館</t>
    <rPh sb="0" eb="3">
      <t>キンロウシャ</t>
    </rPh>
    <rPh sb="3" eb="5">
      <t>フクシ</t>
    </rPh>
    <rPh sb="5" eb="7">
      <t>カイカン</t>
    </rPh>
    <phoneticPr fontId="2"/>
  </si>
  <si>
    <t>池の内遊歩道</t>
    <rPh sb="0" eb="1">
      <t>イケ</t>
    </rPh>
    <rPh sb="2" eb="3">
      <t>ウチ</t>
    </rPh>
    <rPh sb="3" eb="6">
      <t>ユウホドウ</t>
    </rPh>
    <phoneticPr fontId="2"/>
  </si>
  <si>
    <t>団地等住宅地調整地</t>
    <rPh sb="0" eb="3">
      <t>ダンチトウ</t>
    </rPh>
    <rPh sb="3" eb="5">
      <t>ジュウタク</t>
    </rPh>
    <rPh sb="5" eb="6">
      <t>チ</t>
    </rPh>
    <rPh sb="6" eb="8">
      <t>チョウセイ</t>
    </rPh>
    <rPh sb="8" eb="9">
      <t>チ</t>
    </rPh>
    <phoneticPr fontId="2"/>
  </si>
  <si>
    <t>矢筈農業集落排水施設</t>
    <rPh sb="0" eb="1">
      <t>ヤ</t>
    </rPh>
    <rPh sb="1" eb="2">
      <t>ハズ</t>
    </rPh>
    <rPh sb="2" eb="4">
      <t>ノウギョウ</t>
    </rPh>
    <rPh sb="4" eb="6">
      <t>シュウラク</t>
    </rPh>
    <rPh sb="6" eb="8">
      <t>ハイスイ</t>
    </rPh>
    <rPh sb="8" eb="10">
      <t>シセツ</t>
    </rPh>
    <phoneticPr fontId="2"/>
  </si>
  <si>
    <t>橋下地区汚水処理場</t>
    <rPh sb="0" eb="1">
      <t>ハシ</t>
    </rPh>
    <rPh sb="1" eb="2">
      <t>シタ</t>
    </rPh>
    <rPh sb="2" eb="4">
      <t>チク</t>
    </rPh>
    <rPh sb="4" eb="6">
      <t>オスイ</t>
    </rPh>
    <rPh sb="6" eb="9">
      <t>ショリジョウ</t>
    </rPh>
    <phoneticPr fontId="2"/>
  </si>
  <si>
    <t>図書館・歴史資料館</t>
    <rPh sb="0" eb="2">
      <t>トショ</t>
    </rPh>
    <rPh sb="2" eb="3">
      <t>カン</t>
    </rPh>
    <rPh sb="4" eb="6">
      <t>レキシ</t>
    </rPh>
    <rPh sb="6" eb="9">
      <t>シリョウカン</t>
    </rPh>
    <phoneticPr fontId="2"/>
  </si>
  <si>
    <t>衛生処理センター</t>
    <rPh sb="0" eb="2">
      <t>エイセイ</t>
    </rPh>
    <rPh sb="2" eb="4">
      <t>ショリ</t>
    </rPh>
    <phoneticPr fontId="2"/>
  </si>
  <si>
    <t>中央公園</t>
    <rPh sb="0" eb="2">
      <t>チュウオウ</t>
    </rPh>
    <rPh sb="2" eb="4">
      <t>コウエン</t>
    </rPh>
    <phoneticPr fontId="2"/>
  </si>
  <si>
    <t>武雄東児童遊園</t>
    <rPh sb="0" eb="2">
      <t>タケオ</t>
    </rPh>
    <rPh sb="2" eb="3">
      <t>ヒガシ</t>
    </rPh>
    <rPh sb="3" eb="5">
      <t>ジドウ</t>
    </rPh>
    <rPh sb="5" eb="7">
      <t>ユウエン</t>
    </rPh>
    <phoneticPr fontId="2"/>
  </si>
  <si>
    <t>五反田公園</t>
    <rPh sb="0" eb="3">
      <t>ゴタンダ</t>
    </rPh>
    <rPh sb="3" eb="5">
      <t>コウエン</t>
    </rPh>
    <phoneticPr fontId="2"/>
  </si>
  <si>
    <t>野田公園</t>
    <rPh sb="0" eb="2">
      <t>ノダ</t>
    </rPh>
    <rPh sb="2" eb="4">
      <t>コウエン</t>
    </rPh>
    <phoneticPr fontId="2"/>
  </si>
  <si>
    <t>黒尾町公園</t>
    <rPh sb="0" eb="2">
      <t>クロオ</t>
    </rPh>
    <rPh sb="2" eb="3">
      <t>マチ</t>
    </rPh>
    <rPh sb="3" eb="5">
      <t>コウエン</t>
    </rPh>
    <phoneticPr fontId="2"/>
  </si>
  <si>
    <t>杉橋公園</t>
    <rPh sb="0" eb="1">
      <t>スギ</t>
    </rPh>
    <rPh sb="1" eb="2">
      <t>ハシ</t>
    </rPh>
    <rPh sb="2" eb="4">
      <t>コウエン</t>
    </rPh>
    <phoneticPr fontId="2"/>
  </si>
  <si>
    <t>梶原公園</t>
    <rPh sb="0" eb="2">
      <t>カジハラ</t>
    </rPh>
    <rPh sb="2" eb="4">
      <t>コウエン</t>
    </rPh>
    <phoneticPr fontId="2"/>
  </si>
  <si>
    <t>迎田緑地</t>
    <rPh sb="0" eb="1">
      <t>ムカイ</t>
    </rPh>
    <rPh sb="1" eb="2">
      <t>タ</t>
    </rPh>
    <rPh sb="2" eb="4">
      <t>リョクチ</t>
    </rPh>
    <phoneticPr fontId="2"/>
  </si>
  <si>
    <t>筈町河畔公園</t>
    <rPh sb="0" eb="1">
      <t>ハズ</t>
    </rPh>
    <rPh sb="1" eb="2">
      <t>マチ</t>
    </rPh>
    <rPh sb="2" eb="4">
      <t>カハン</t>
    </rPh>
    <rPh sb="4" eb="6">
      <t>コウエン</t>
    </rPh>
    <phoneticPr fontId="2"/>
  </si>
  <si>
    <t>白岩運動公園</t>
    <rPh sb="0" eb="1">
      <t>シロ</t>
    </rPh>
    <rPh sb="1" eb="2">
      <t>イワ</t>
    </rPh>
    <rPh sb="2" eb="4">
      <t>ウンドウ</t>
    </rPh>
    <rPh sb="4" eb="6">
      <t>コウエン</t>
    </rPh>
    <phoneticPr fontId="2"/>
  </si>
  <si>
    <t>丸山公園</t>
    <rPh sb="0" eb="2">
      <t>マルヤマ</t>
    </rPh>
    <rPh sb="2" eb="4">
      <t>コウエン</t>
    </rPh>
    <phoneticPr fontId="2"/>
  </si>
  <si>
    <t>天神崎公園</t>
    <rPh sb="0" eb="2">
      <t>テンジン</t>
    </rPh>
    <rPh sb="2" eb="3">
      <t>サキ</t>
    </rPh>
    <rPh sb="3" eb="5">
      <t>コウエン</t>
    </rPh>
    <phoneticPr fontId="2"/>
  </si>
  <si>
    <t>総人口</t>
    <rPh sb="0" eb="3">
      <t>ソウジンコウ</t>
    </rPh>
    <phoneticPr fontId="2"/>
  </si>
  <si>
    <t>昼間人口</t>
    <rPh sb="0" eb="2">
      <t>ヒルマ</t>
    </rPh>
    <rPh sb="2" eb="4">
      <t>ジンコウ</t>
    </rPh>
    <phoneticPr fontId="2"/>
  </si>
  <si>
    <t>常住人口</t>
    <rPh sb="0" eb="2">
      <t>ジョウジュウ</t>
    </rPh>
    <rPh sb="2" eb="4">
      <t>ジンコウ</t>
    </rPh>
    <phoneticPr fontId="2"/>
  </si>
  <si>
    <t>朝日町</t>
    <rPh sb="0" eb="3">
      <t>アサヒマチ</t>
    </rPh>
    <phoneticPr fontId="2"/>
  </si>
  <si>
    <t>武内町</t>
    <rPh sb="0" eb="1">
      <t>タケ</t>
    </rPh>
    <rPh sb="1" eb="3">
      <t>ウチマチ</t>
    </rPh>
    <phoneticPr fontId="2"/>
  </si>
  <si>
    <t>北方町</t>
    <rPh sb="0" eb="3">
      <t>キタガタマチ</t>
    </rPh>
    <phoneticPr fontId="2"/>
  </si>
  <si>
    <t>総　数</t>
    <rPh sb="0" eb="1">
      <t>フサ</t>
    </rPh>
    <rPh sb="2" eb="3">
      <t>カズ</t>
    </rPh>
    <phoneticPr fontId="2"/>
  </si>
  <si>
    <t>人口総数</t>
    <rPh sb="0" eb="2">
      <t>ジンコウ</t>
    </rPh>
    <rPh sb="2" eb="4">
      <t>ソウスウ</t>
    </rPh>
    <phoneticPr fontId="2"/>
  </si>
  <si>
    <t>1世帯当り人口</t>
    <rPh sb="1" eb="3">
      <t>セタイ</t>
    </rPh>
    <rPh sb="3" eb="4">
      <t>アタ</t>
    </rPh>
    <rPh sb="5" eb="7">
      <t>ジンコウ</t>
    </rPh>
    <phoneticPr fontId="2"/>
  </si>
  <si>
    <t>人口密度</t>
    <rPh sb="0" eb="2">
      <t>ジンコウ</t>
    </rPh>
    <rPh sb="2" eb="4">
      <t>ミツド</t>
    </rPh>
    <phoneticPr fontId="2"/>
  </si>
  <si>
    <t>（資料：住民基本台帳）</t>
    <rPh sb="1" eb="3">
      <t>シリョウ</t>
    </rPh>
    <rPh sb="4" eb="6">
      <t>ジュウミン</t>
    </rPh>
    <rPh sb="6" eb="8">
      <t>キホン</t>
    </rPh>
    <rPh sb="8" eb="10">
      <t>ダイチョウ</t>
    </rPh>
    <phoneticPr fontId="2"/>
  </si>
  <si>
    <t>平成21年</t>
    <rPh sb="0" eb="2">
      <t>ヘイセイ</t>
    </rPh>
    <rPh sb="4" eb="5">
      <t>ネン</t>
    </rPh>
    <phoneticPr fontId="2"/>
  </si>
  <si>
    <t>■行政区別・男女別人口及び世帯数</t>
    <rPh sb="1" eb="4">
      <t>ギョウセイク</t>
    </rPh>
    <rPh sb="4" eb="5">
      <t>ベツ</t>
    </rPh>
    <rPh sb="6" eb="8">
      <t>ダンジョ</t>
    </rPh>
    <rPh sb="8" eb="9">
      <t>ベツ</t>
    </rPh>
    <rPh sb="9" eb="11">
      <t>ジンコウ</t>
    </rPh>
    <rPh sb="11" eb="12">
      <t>オヨ</t>
    </rPh>
    <rPh sb="13" eb="16">
      <t>セタイスウ</t>
    </rPh>
    <phoneticPr fontId="2"/>
  </si>
  <si>
    <t>町 名</t>
    <rPh sb="0" eb="1">
      <t>マチ</t>
    </rPh>
    <rPh sb="2" eb="3">
      <t>メイ</t>
    </rPh>
    <phoneticPr fontId="2"/>
  </si>
  <si>
    <t>行政区</t>
    <rPh sb="0" eb="3">
      <t>ギョウセイク</t>
    </rPh>
    <phoneticPr fontId="2"/>
  </si>
  <si>
    <t>計</t>
    <rPh sb="0" eb="1">
      <t>ケイ</t>
    </rPh>
    <phoneticPr fontId="2"/>
  </si>
  <si>
    <t>武雄</t>
    <rPh sb="0" eb="2">
      <t>タケオ</t>
    </rPh>
    <phoneticPr fontId="2"/>
  </si>
  <si>
    <t>上西山</t>
    <rPh sb="0" eb="1">
      <t>ウエ</t>
    </rPh>
    <rPh sb="1" eb="3">
      <t>ニシヤマ</t>
    </rPh>
    <phoneticPr fontId="2"/>
  </si>
  <si>
    <t>下西山</t>
    <rPh sb="0" eb="1">
      <t>シタ</t>
    </rPh>
    <rPh sb="1" eb="3">
      <t>ニシヤマ</t>
    </rPh>
    <phoneticPr fontId="2"/>
  </si>
  <si>
    <t>竹下町</t>
    <rPh sb="0" eb="1">
      <t>タケ</t>
    </rPh>
    <rPh sb="1" eb="2">
      <t>シタ</t>
    </rPh>
    <rPh sb="2" eb="3">
      <t>マチ</t>
    </rPh>
    <phoneticPr fontId="2"/>
  </si>
  <si>
    <t>新町</t>
    <rPh sb="0" eb="2">
      <t>シンマチ</t>
    </rPh>
    <phoneticPr fontId="2"/>
  </si>
  <si>
    <t>本町</t>
    <rPh sb="0" eb="2">
      <t>ホンマチ</t>
    </rPh>
    <phoneticPr fontId="2"/>
  </si>
  <si>
    <t>宮野町</t>
    <rPh sb="0" eb="3">
      <t>ミヤノマチ</t>
    </rPh>
    <phoneticPr fontId="2"/>
  </si>
  <si>
    <t>蓬莱町</t>
    <rPh sb="0" eb="2">
      <t>ホウライ</t>
    </rPh>
    <rPh sb="2" eb="3">
      <t>マチ</t>
    </rPh>
    <phoneticPr fontId="2"/>
  </si>
  <si>
    <t>内町</t>
    <rPh sb="0" eb="2">
      <t>ウチマチ</t>
    </rPh>
    <phoneticPr fontId="2"/>
  </si>
  <si>
    <t>桜町</t>
    <rPh sb="0" eb="1">
      <t>サクラ</t>
    </rPh>
    <rPh sb="1" eb="2">
      <t>マチ</t>
    </rPh>
    <phoneticPr fontId="2"/>
  </si>
  <si>
    <t>永松</t>
    <rPh sb="0" eb="2">
      <t>ナガマツ</t>
    </rPh>
    <phoneticPr fontId="2"/>
  </si>
  <si>
    <t>西浦</t>
    <rPh sb="0" eb="2">
      <t>ニシウラ</t>
    </rPh>
    <phoneticPr fontId="2"/>
  </si>
  <si>
    <t>松原</t>
    <rPh sb="0" eb="2">
      <t>マツハラ</t>
    </rPh>
    <phoneticPr fontId="2"/>
  </si>
  <si>
    <t>中町</t>
    <rPh sb="0" eb="2">
      <t>ナカマチ</t>
    </rPh>
    <phoneticPr fontId="2"/>
  </si>
  <si>
    <t>八並</t>
    <rPh sb="0" eb="1">
      <t>ヤツ</t>
    </rPh>
    <rPh sb="1" eb="2">
      <t>ナミ</t>
    </rPh>
    <phoneticPr fontId="2"/>
  </si>
  <si>
    <t>川良</t>
    <rPh sb="0" eb="1">
      <t>カワ</t>
    </rPh>
    <rPh sb="1" eb="2">
      <t>ヨ</t>
    </rPh>
    <phoneticPr fontId="2"/>
  </si>
  <si>
    <t>小楠</t>
    <rPh sb="0" eb="2">
      <t>オグス</t>
    </rPh>
    <phoneticPr fontId="2"/>
  </si>
  <si>
    <t>花島</t>
    <rPh sb="0" eb="2">
      <t>ハナシマ</t>
    </rPh>
    <phoneticPr fontId="2"/>
  </si>
  <si>
    <t>永島</t>
    <rPh sb="0" eb="2">
      <t>ナガシマ</t>
    </rPh>
    <phoneticPr fontId="2"/>
  </si>
  <si>
    <t>溝ノ上</t>
    <rPh sb="0" eb="1">
      <t>ミゾ</t>
    </rPh>
    <rPh sb="2" eb="3">
      <t>ウエ</t>
    </rPh>
    <phoneticPr fontId="2"/>
  </si>
  <si>
    <t>昭和</t>
    <rPh sb="0" eb="2">
      <t>ショウワ</t>
    </rPh>
    <phoneticPr fontId="2"/>
  </si>
  <si>
    <t>天神</t>
    <rPh sb="0" eb="2">
      <t>テンジン</t>
    </rPh>
    <phoneticPr fontId="2"/>
  </si>
  <si>
    <t>二俣</t>
    <rPh sb="0" eb="2">
      <t>フタマタ</t>
    </rPh>
    <phoneticPr fontId="2"/>
  </si>
  <si>
    <t>沖永</t>
    <rPh sb="0" eb="2">
      <t>オキナガ</t>
    </rPh>
    <phoneticPr fontId="2"/>
  </si>
  <si>
    <t>鳴瀬</t>
    <rPh sb="0" eb="2">
      <t>ナルセ</t>
    </rPh>
    <phoneticPr fontId="2"/>
  </si>
  <si>
    <t>釈迦寺</t>
    <rPh sb="0" eb="2">
      <t>シャカ</t>
    </rPh>
    <rPh sb="2" eb="3">
      <t>テラ</t>
    </rPh>
    <phoneticPr fontId="2"/>
  </si>
  <si>
    <t>片白</t>
    <rPh sb="0" eb="1">
      <t>カタ</t>
    </rPh>
    <rPh sb="1" eb="2">
      <t>シロ</t>
    </rPh>
    <phoneticPr fontId="2"/>
  </si>
  <si>
    <t>南片白</t>
    <rPh sb="0" eb="1">
      <t>ミナミ</t>
    </rPh>
    <rPh sb="1" eb="2">
      <t>カタ</t>
    </rPh>
    <rPh sb="2" eb="3">
      <t>シロ</t>
    </rPh>
    <phoneticPr fontId="2"/>
  </si>
  <si>
    <t>大日</t>
    <rPh sb="0" eb="2">
      <t>ダイニチ</t>
    </rPh>
    <phoneticPr fontId="2"/>
  </si>
  <si>
    <t>納手</t>
    <rPh sb="0" eb="1">
      <t>ノウ</t>
    </rPh>
    <rPh sb="1" eb="2">
      <t>テ</t>
    </rPh>
    <phoneticPr fontId="2"/>
  </si>
  <si>
    <t>潮見</t>
    <rPh sb="0" eb="2">
      <t>シオミ</t>
    </rPh>
    <phoneticPr fontId="2"/>
  </si>
  <si>
    <t>上野</t>
    <rPh sb="0" eb="1">
      <t>ウエ</t>
    </rPh>
    <rPh sb="1" eb="2">
      <t>ノ</t>
    </rPh>
    <phoneticPr fontId="2"/>
  </si>
  <si>
    <t>小野原</t>
    <rPh sb="0" eb="2">
      <t>オノ</t>
    </rPh>
    <rPh sb="2" eb="3">
      <t>ハラ</t>
    </rPh>
    <phoneticPr fontId="2"/>
  </si>
  <si>
    <t>南楢崎</t>
    <rPh sb="0" eb="1">
      <t>ミナミ</t>
    </rPh>
    <rPh sb="1" eb="2">
      <t>ナラ</t>
    </rPh>
    <rPh sb="2" eb="3">
      <t>サキ</t>
    </rPh>
    <phoneticPr fontId="2"/>
  </si>
  <si>
    <t>北楢崎</t>
    <rPh sb="0" eb="1">
      <t>キタ</t>
    </rPh>
    <rPh sb="1" eb="2">
      <t>ナラ</t>
    </rPh>
    <rPh sb="2" eb="3">
      <t>サキ</t>
    </rPh>
    <phoneticPr fontId="2"/>
  </si>
  <si>
    <t>甘久</t>
    <rPh sb="0" eb="1">
      <t>アマ</t>
    </rPh>
    <rPh sb="1" eb="2">
      <t>ク</t>
    </rPh>
    <phoneticPr fontId="2"/>
  </si>
  <si>
    <t>高橋</t>
    <rPh sb="0" eb="2">
      <t>タカハシ</t>
    </rPh>
    <phoneticPr fontId="2"/>
  </si>
  <si>
    <t>南上滝</t>
    <rPh sb="0" eb="1">
      <t>ミナミ</t>
    </rPh>
    <rPh sb="1" eb="2">
      <t>ウエ</t>
    </rPh>
    <rPh sb="2" eb="3">
      <t>タキ</t>
    </rPh>
    <phoneticPr fontId="2"/>
  </si>
  <si>
    <t>北上滝</t>
    <rPh sb="0" eb="1">
      <t>キタ</t>
    </rPh>
    <rPh sb="1" eb="2">
      <t>ウエ</t>
    </rPh>
    <rPh sb="2" eb="3">
      <t>タキ</t>
    </rPh>
    <phoneticPr fontId="2"/>
  </si>
  <si>
    <t>中野</t>
    <rPh sb="0" eb="1">
      <t>ナカ</t>
    </rPh>
    <rPh sb="1" eb="2">
      <t>ノ</t>
    </rPh>
    <phoneticPr fontId="2"/>
  </si>
  <si>
    <t>黒尾</t>
    <rPh sb="0" eb="2">
      <t>クロオ</t>
    </rPh>
    <phoneticPr fontId="2"/>
  </si>
  <si>
    <t>繁昌</t>
    <rPh sb="0" eb="2">
      <t>ハンジョウ</t>
    </rPh>
    <phoneticPr fontId="2"/>
  </si>
  <si>
    <t>川上</t>
    <rPh sb="0" eb="2">
      <t>カワカミ</t>
    </rPh>
    <phoneticPr fontId="2"/>
  </si>
  <si>
    <t>川古山中</t>
    <rPh sb="0" eb="1">
      <t>カワ</t>
    </rPh>
    <rPh sb="1" eb="2">
      <t>コ</t>
    </rPh>
    <rPh sb="2" eb="3">
      <t>ヤマ</t>
    </rPh>
    <rPh sb="3" eb="4">
      <t>ナカ</t>
    </rPh>
    <phoneticPr fontId="2"/>
  </si>
  <si>
    <t>中山</t>
    <rPh sb="0" eb="2">
      <t>ナカヤマ</t>
    </rPh>
    <phoneticPr fontId="2"/>
  </si>
  <si>
    <t>御所</t>
    <rPh sb="0" eb="2">
      <t>ゴショ</t>
    </rPh>
    <phoneticPr fontId="2"/>
  </si>
  <si>
    <t>永野</t>
    <rPh sb="0" eb="2">
      <t>ナガノ</t>
    </rPh>
    <phoneticPr fontId="2"/>
  </si>
  <si>
    <t>上宿</t>
    <rPh sb="0" eb="1">
      <t>ウエ</t>
    </rPh>
    <rPh sb="1" eb="2">
      <t>シュク</t>
    </rPh>
    <phoneticPr fontId="2"/>
  </si>
  <si>
    <t>皿宿</t>
    <rPh sb="0" eb="1">
      <t>サラ</t>
    </rPh>
    <rPh sb="1" eb="2">
      <t>シュク</t>
    </rPh>
    <phoneticPr fontId="2"/>
  </si>
  <si>
    <t>下村</t>
    <rPh sb="0" eb="2">
      <t>シモムラ</t>
    </rPh>
    <phoneticPr fontId="2"/>
  </si>
  <si>
    <t>川内</t>
    <rPh sb="0" eb="2">
      <t>カワチ</t>
    </rPh>
    <phoneticPr fontId="2"/>
  </si>
  <si>
    <t>附防</t>
    <rPh sb="0" eb="1">
      <t>ツ</t>
    </rPh>
    <rPh sb="1" eb="2">
      <t>ボウ</t>
    </rPh>
    <phoneticPr fontId="2"/>
  </si>
  <si>
    <t>菅牟田</t>
    <rPh sb="0" eb="1">
      <t>スガ</t>
    </rPh>
    <rPh sb="1" eb="3">
      <t>ムタ</t>
    </rPh>
    <phoneticPr fontId="2"/>
  </si>
  <si>
    <t>黒岩</t>
    <rPh sb="0" eb="2">
      <t>クロイワ</t>
    </rPh>
    <phoneticPr fontId="2"/>
  </si>
  <si>
    <t>百堂原</t>
    <rPh sb="0" eb="1">
      <t>ヒャク</t>
    </rPh>
    <rPh sb="1" eb="2">
      <t>ドウ</t>
    </rPh>
    <rPh sb="2" eb="3">
      <t>ハラ</t>
    </rPh>
    <phoneticPr fontId="2"/>
  </si>
  <si>
    <t>宿</t>
    <rPh sb="0" eb="1">
      <t>シュク</t>
    </rPh>
    <phoneticPr fontId="2"/>
  </si>
  <si>
    <t>原</t>
    <rPh sb="0" eb="1">
      <t>ハラ</t>
    </rPh>
    <phoneticPr fontId="2"/>
  </si>
  <si>
    <t>本部山中</t>
    <rPh sb="0" eb="2">
      <t>ホンブ</t>
    </rPh>
    <rPh sb="2" eb="4">
      <t>ヤマナカ</t>
    </rPh>
    <phoneticPr fontId="2"/>
  </si>
  <si>
    <t>東梅野</t>
    <rPh sb="0" eb="1">
      <t>ヒガシ</t>
    </rPh>
    <rPh sb="1" eb="3">
      <t>ウメノ</t>
    </rPh>
    <phoneticPr fontId="2"/>
  </si>
  <si>
    <t>梅野</t>
    <rPh sb="0" eb="2">
      <t>ウメノ</t>
    </rPh>
    <phoneticPr fontId="2"/>
  </si>
  <si>
    <t>西梅野</t>
    <rPh sb="0" eb="1">
      <t>ニシ</t>
    </rPh>
    <rPh sb="1" eb="3">
      <t>ウメノ</t>
    </rPh>
    <phoneticPr fontId="2"/>
  </si>
  <si>
    <t>東真手野</t>
    <rPh sb="0" eb="1">
      <t>ヒガシ</t>
    </rPh>
    <rPh sb="1" eb="2">
      <t>マ</t>
    </rPh>
    <rPh sb="2" eb="3">
      <t>テ</t>
    </rPh>
    <rPh sb="3" eb="4">
      <t>ノ</t>
    </rPh>
    <phoneticPr fontId="2"/>
  </si>
  <si>
    <t>西真手野</t>
    <rPh sb="0" eb="1">
      <t>ニシ</t>
    </rPh>
    <rPh sb="1" eb="2">
      <t>マ</t>
    </rPh>
    <rPh sb="2" eb="3">
      <t>テ</t>
    </rPh>
    <rPh sb="3" eb="4">
      <t>ノ</t>
    </rPh>
    <phoneticPr fontId="2"/>
  </si>
  <si>
    <t>柚ノ木原</t>
    <rPh sb="0" eb="1">
      <t>ユズ</t>
    </rPh>
    <rPh sb="2" eb="3">
      <t>キ</t>
    </rPh>
    <rPh sb="3" eb="4">
      <t>ハラ</t>
    </rPh>
    <phoneticPr fontId="2"/>
  </si>
  <si>
    <t>多々良</t>
    <rPh sb="0" eb="2">
      <t>タタ</t>
    </rPh>
    <rPh sb="2" eb="3">
      <t>ヨ</t>
    </rPh>
    <phoneticPr fontId="2"/>
  </si>
  <si>
    <t>北永野</t>
    <rPh sb="0" eb="1">
      <t>キタ</t>
    </rPh>
    <rPh sb="1" eb="3">
      <t>ナガノ</t>
    </rPh>
    <phoneticPr fontId="2"/>
  </si>
  <si>
    <t>南永野</t>
    <rPh sb="0" eb="1">
      <t>ミナミ</t>
    </rPh>
    <rPh sb="1" eb="3">
      <t>ナガノ</t>
    </rPh>
    <phoneticPr fontId="2"/>
  </si>
  <si>
    <t>内田</t>
    <rPh sb="0" eb="2">
      <t>ウチダ</t>
    </rPh>
    <phoneticPr fontId="2"/>
  </si>
  <si>
    <t>袴野</t>
    <rPh sb="0" eb="1">
      <t>ハカマ</t>
    </rPh>
    <rPh sb="1" eb="2">
      <t>ノ</t>
    </rPh>
    <phoneticPr fontId="2"/>
  </si>
  <si>
    <t>宇土手</t>
    <rPh sb="0" eb="1">
      <t>ウ</t>
    </rPh>
    <rPh sb="1" eb="3">
      <t>ドテ</t>
    </rPh>
    <phoneticPr fontId="2"/>
  </si>
  <si>
    <t>矢筈</t>
    <rPh sb="0" eb="1">
      <t>ヤ</t>
    </rPh>
    <rPh sb="1" eb="2">
      <t>ハズ</t>
    </rPh>
    <phoneticPr fontId="2"/>
  </si>
  <si>
    <t>神六</t>
    <rPh sb="0" eb="1">
      <t>ジン</t>
    </rPh>
    <rPh sb="1" eb="2">
      <t>ロク</t>
    </rPh>
    <phoneticPr fontId="2"/>
  </si>
  <si>
    <t>庭木</t>
    <rPh sb="0" eb="2">
      <t>ニワキ</t>
    </rPh>
    <phoneticPr fontId="2"/>
  </si>
  <si>
    <t>高瀬</t>
    <rPh sb="0" eb="1">
      <t>コウ</t>
    </rPh>
    <rPh sb="1" eb="2">
      <t>セ</t>
    </rPh>
    <phoneticPr fontId="2"/>
  </si>
  <si>
    <t>弓野</t>
    <rPh sb="0" eb="2">
      <t>ユミノ</t>
    </rPh>
    <phoneticPr fontId="2"/>
  </si>
  <si>
    <t>小田志</t>
    <rPh sb="0" eb="1">
      <t>コ</t>
    </rPh>
    <rPh sb="1" eb="2">
      <t>タ</t>
    </rPh>
    <rPh sb="2" eb="3">
      <t>シ</t>
    </rPh>
    <phoneticPr fontId="2"/>
  </si>
  <si>
    <t>焼米</t>
    <rPh sb="0" eb="1">
      <t>ヤキ</t>
    </rPh>
    <rPh sb="1" eb="2">
      <t>ゴメ</t>
    </rPh>
    <phoneticPr fontId="2"/>
  </si>
  <si>
    <t>追分</t>
    <rPh sb="0" eb="1">
      <t>オ</t>
    </rPh>
    <rPh sb="1" eb="2">
      <t>ワ</t>
    </rPh>
    <phoneticPr fontId="2"/>
  </si>
  <si>
    <t>掛橋</t>
    <rPh sb="0" eb="1">
      <t>カ</t>
    </rPh>
    <rPh sb="1" eb="2">
      <t>ハシ</t>
    </rPh>
    <phoneticPr fontId="2"/>
  </si>
  <si>
    <t>木の元</t>
    <rPh sb="0" eb="1">
      <t>キ</t>
    </rPh>
    <rPh sb="2" eb="3">
      <t>モト</t>
    </rPh>
    <phoneticPr fontId="2"/>
  </si>
  <si>
    <t>高野</t>
    <rPh sb="0" eb="2">
      <t>コウヤ</t>
    </rPh>
    <phoneticPr fontId="2"/>
  </si>
  <si>
    <t>久津具</t>
    <rPh sb="0" eb="1">
      <t>ク</t>
    </rPh>
    <rPh sb="1" eb="2">
      <t>ツ</t>
    </rPh>
    <rPh sb="2" eb="3">
      <t>グ</t>
    </rPh>
    <phoneticPr fontId="2"/>
  </si>
  <si>
    <t>北方</t>
    <rPh sb="0" eb="2">
      <t>キタガタ</t>
    </rPh>
    <phoneticPr fontId="2"/>
  </si>
  <si>
    <t>馬神</t>
    <rPh sb="0" eb="1">
      <t>ウマ</t>
    </rPh>
    <rPh sb="1" eb="2">
      <t>カミ</t>
    </rPh>
    <phoneticPr fontId="2"/>
  </si>
  <si>
    <t>浦田</t>
    <rPh sb="0" eb="2">
      <t>ウラタ</t>
    </rPh>
    <phoneticPr fontId="2"/>
  </si>
  <si>
    <t>西杵</t>
    <rPh sb="0" eb="1">
      <t>ニシ</t>
    </rPh>
    <rPh sb="1" eb="2">
      <t>キネ</t>
    </rPh>
    <phoneticPr fontId="2"/>
  </si>
  <si>
    <t>東宮裾</t>
    <rPh sb="0" eb="1">
      <t>ヒガシ</t>
    </rPh>
    <rPh sb="1" eb="2">
      <t>ミヤ</t>
    </rPh>
    <rPh sb="2" eb="3">
      <t>スソ</t>
    </rPh>
    <phoneticPr fontId="2"/>
  </si>
  <si>
    <t>西宮裾</t>
    <rPh sb="0" eb="1">
      <t>ニシ</t>
    </rPh>
    <rPh sb="1" eb="2">
      <t>ミヤ</t>
    </rPh>
    <rPh sb="2" eb="3">
      <t>スソ</t>
    </rPh>
    <phoneticPr fontId="2"/>
  </si>
  <si>
    <t>杉岳</t>
    <rPh sb="0" eb="1">
      <t>スギ</t>
    </rPh>
    <rPh sb="1" eb="2">
      <t>タケ</t>
    </rPh>
    <phoneticPr fontId="2"/>
  </si>
  <si>
    <t>白仁田</t>
    <rPh sb="0" eb="1">
      <t>シロ</t>
    </rPh>
    <rPh sb="1" eb="3">
      <t>ニッタ</t>
    </rPh>
    <phoneticPr fontId="2"/>
  </si>
  <si>
    <t>大渡</t>
    <rPh sb="0" eb="1">
      <t>オオ</t>
    </rPh>
    <rPh sb="1" eb="2">
      <t>ワタル</t>
    </rPh>
    <phoneticPr fontId="2"/>
  </si>
  <si>
    <t>蔵堂</t>
    <rPh sb="0" eb="1">
      <t>クラ</t>
    </rPh>
    <rPh sb="1" eb="2">
      <t>ドウ</t>
    </rPh>
    <phoneticPr fontId="2"/>
  </si>
  <si>
    <t>永池</t>
    <rPh sb="0" eb="2">
      <t>ナガイケ</t>
    </rPh>
    <phoneticPr fontId="2"/>
  </si>
  <si>
    <t>椛島</t>
    <rPh sb="0" eb="2">
      <t>カバシマ</t>
    </rPh>
    <phoneticPr fontId="2"/>
  </si>
  <si>
    <t>芦原</t>
    <rPh sb="0" eb="2">
      <t>アシハラ</t>
    </rPh>
    <phoneticPr fontId="2"/>
  </si>
  <si>
    <t>医王寺</t>
    <rPh sb="0" eb="1">
      <t>イ</t>
    </rPh>
    <rPh sb="1" eb="2">
      <t>オウ</t>
    </rPh>
    <rPh sb="2" eb="3">
      <t>テラ</t>
    </rPh>
    <phoneticPr fontId="2"/>
  </si>
  <si>
    <t>橘町</t>
    <rPh sb="0" eb="1">
      <t>タチバナ</t>
    </rPh>
    <rPh sb="1" eb="2">
      <t>マチ</t>
    </rPh>
    <phoneticPr fontId="2"/>
  </si>
  <si>
    <t>山内町</t>
    <rPh sb="0" eb="1">
      <t>ヤマ</t>
    </rPh>
    <rPh sb="1" eb="3">
      <t>ウチマチ</t>
    </rPh>
    <phoneticPr fontId="2"/>
  </si>
  <si>
    <t>■町別年齢５歳階級別人口</t>
    <rPh sb="1" eb="2">
      <t>チョウ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phoneticPr fontId="2"/>
  </si>
  <si>
    <t>武　雄</t>
    <rPh sb="0" eb="1">
      <t>タケシ</t>
    </rPh>
    <rPh sb="2" eb="3">
      <t>オス</t>
    </rPh>
    <phoneticPr fontId="2"/>
  </si>
  <si>
    <t>橘</t>
    <rPh sb="0" eb="1">
      <t>タチバナ</t>
    </rPh>
    <phoneticPr fontId="2"/>
  </si>
  <si>
    <t>平成23年</t>
    <rPh sb="0" eb="2">
      <t>ヘイセイ</t>
    </rPh>
    <rPh sb="4" eb="5">
      <t>ネン</t>
    </rPh>
    <phoneticPr fontId="2"/>
  </si>
  <si>
    <t>（1月1日～12月31日　単位：件）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ケン</t>
    </rPh>
    <phoneticPr fontId="2"/>
  </si>
  <si>
    <t>（1月1日～12月31日　単位：回・％・人）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カイ</t>
    </rPh>
    <rPh sb="20" eb="21">
      <t>ヒト</t>
    </rPh>
    <phoneticPr fontId="2"/>
  </si>
  <si>
    <t>内訳</t>
    <rPh sb="0" eb="2">
      <t>ウチワケ</t>
    </rPh>
    <phoneticPr fontId="2"/>
  </si>
  <si>
    <t>搬送</t>
    <rPh sb="0" eb="2">
      <t>ハンソウ</t>
    </rPh>
    <phoneticPr fontId="2"/>
  </si>
  <si>
    <t>不搬送</t>
    <rPh sb="0" eb="1">
      <t>フ</t>
    </rPh>
    <rPh sb="1" eb="3">
      <t>ハンソウ</t>
    </rPh>
    <phoneticPr fontId="2"/>
  </si>
  <si>
    <t>容器包装
プラスチック</t>
    <rPh sb="0" eb="2">
      <t>ヨウキ</t>
    </rPh>
    <rPh sb="2" eb="4">
      <t>ホウソウ</t>
    </rPh>
    <phoneticPr fontId="2"/>
  </si>
  <si>
    <t>（各年1月1日～12月31日　単位：人・組）</t>
    <rPh sb="1" eb="2">
      <t>カク</t>
    </rPh>
    <rPh sb="2" eb="3">
      <t>ネン</t>
    </rPh>
    <rPh sb="4" eb="5">
      <t>ガツ</t>
    </rPh>
    <rPh sb="6" eb="7">
      <t>ニチ</t>
    </rPh>
    <rPh sb="10" eb="11">
      <t>ガツ</t>
    </rPh>
    <rPh sb="13" eb="14">
      <t>ニチ</t>
    </rPh>
    <rPh sb="15" eb="17">
      <t>タンイ</t>
    </rPh>
    <rPh sb="18" eb="19">
      <t>ヒト</t>
    </rPh>
    <rPh sb="20" eb="21">
      <t>クミ</t>
    </rPh>
    <phoneticPr fontId="2"/>
  </si>
  <si>
    <t>（単位：人・世帯）</t>
    <rPh sb="1" eb="3">
      <t>タンイ</t>
    </rPh>
    <rPh sb="4" eb="5">
      <t>ヒト</t>
    </rPh>
    <rPh sb="6" eb="8">
      <t>セタイ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</si>
  <si>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</si>
  <si>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戸別浄化槽事業特別会計</t>
    <rPh sb="0" eb="2">
      <t>コベツ</t>
    </rPh>
    <rPh sb="2" eb="5">
      <t>ジョウカソウ</t>
    </rPh>
    <rPh sb="5" eb="7">
      <t>ジギョウ</t>
    </rPh>
    <rPh sb="7" eb="9">
      <t>トクベツ</t>
    </rPh>
    <rPh sb="9" eb="11">
      <t>カイケイ</t>
    </rPh>
    <phoneticPr fontId="2"/>
  </si>
  <si>
    <t>新工業団地整備事業</t>
    <rPh sb="0" eb="1">
      <t>シン</t>
    </rPh>
    <rPh sb="1" eb="3">
      <t>コウギョウ</t>
    </rPh>
    <rPh sb="3" eb="5">
      <t>ダンチ</t>
    </rPh>
    <rPh sb="5" eb="7">
      <t>セイビ</t>
    </rPh>
    <rPh sb="7" eb="9">
      <t>ジギョウ</t>
    </rPh>
    <phoneticPr fontId="2"/>
  </si>
  <si>
    <t>（資料：都市計画課、観光課ほか）</t>
    <rPh sb="1" eb="3">
      <t>シリョウ</t>
    </rPh>
    <rPh sb="4" eb="6">
      <t>トシ</t>
    </rPh>
    <rPh sb="6" eb="8">
      <t>ケイカク</t>
    </rPh>
    <rPh sb="8" eb="9">
      <t>カ</t>
    </rPh>
    <rPh sb="10" eb="13">
      <t>カンコウカ</t>
    </rPh>
    <phoneticPr fontId="2"/>
  </si>
  <si>
    <t>（各年2月1日現在　単位：戸）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コ</t>
    </rPh>
    <phoneticPr fontId="2"/>
  </si>
  <si>
    <t>（各年2月1日現在　単位：ａ）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phoneticPr fontId="2"/>
  </si>
  <si>
    <t>平成7年</t>
    <rPh sb="0" eb="2">
      <t>ヘイセイ</t>
    </rPh>
    <rPh sb="3" eb="4">
      <t>ネン</t>
    </rPh>
    <phoneticPr fontId="2"/>
  </si>
  <si>
    <t>たまねぎ</t>
    <phoneticPr fontId="2"/>
  </si>
  <si>
    <t>（1月1日～12月31日　単位：件・ａ）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ケン</t>
    </rPh>
    <phoneticPr fontId="2"/>
  </si>
  <si>
    <t>（各年6月1日現在　単位：事業所・人・万円）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6">
      <t>ジギョウショ</t>
    </rPh>
    <rPh sb="17" eb="18">
      <t>ヒト</t>
    </rPh>
    <rPh sb="19" eb="21">
      <t>マンエン</t>
    </rPh>
    <phoneticPr fontId="2"/>
  </si>
  <si>
    <t>■工業の業種別実態（従業者4人以上の事業所）</t>
    <rPh sb="1" eb="3">
      <t>コウギョウ</t>
    </rPh>
    <rPh sb="4" eb="6">
      <t>ギョウシュ</t>
    </rPh>
    <rPh sb="6" eb="7">
      <t>ベツ</t>
    </rPh>
    <rPh sb="7" eb="9">
      <t>ジッタイ</t>
    </rPh>
    <rPh sb="10" eb="13">
      <t>ジュウギョウシャ</t>
    </rPh>
    <rPh sb="14" eb="17">
      <t>ニンイジョウ</t>
    </rPh>
    <rPh sb="18" eb="21">
      <t>ジギョウショ</t>
    </rPh>
    <phoneticPr fontId="2"/>
  </si>
  <si>
    <t>被保険者</t>
    <rPh sb="0" eb="4">
      <t>ヒホケンシャ</t>
    </rPh>
    <phoneticPr fontId="2"/>
  </si>
  <si>
    <t>世帯数</t>
    <rPh sb="0" eb="2">
      <t>セタイ</t>
    </rPh>
    <rPh sb="2" eb="3">
      <t>スウ</t>
    </rPh>
    <phoneticPr fontId="2"/>
  </si>
  <si>
    <t>人数</t>
    <rPh sb="0" eb="2">
      <t>ニンズウ</t>
    </rPh>
    <phoneticPr fontId="2"/>
  </si>
  <si>
    <t>療養諸費</t>
    <rPh sb="0" eb="2">
      <t>リョウヨウ</t>
    </rPh>
    <rPh sb="2" eb="4">
      <t>ショヒ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</si>
  <si>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</si>
  <si>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　立野川内分校</t>
    <rPh sb="1" eb="3">
      <t>タテノ</t>
    </rPh>
    <rPh sb="3" eb="5">
      <t>カワチ</t>
    </rPh>
    <rPh sb="5" eb="7">
      <t>ブンコウ</t>
    </rPh>
    <phoneticPr fontId="2"/>
  </si>
  <si>
    <t>武雄中学校</t>
    <rPh sb="0" eb="2">
      <t>タケオ</t>
    </rPh>
    <rPh sb="2" eb="5">
      <t>チュウガッコウ</t>
    </rPh>
    <phoneticPr fontId="2"/>
  </si>
  <si>
    <t>小学生以下</t>
    <rPh sb="0" eb="3">
      <t>ショウガクセイ</t>
    </rPh>
    <rPh sb="3" eb="5">
      <t>イカ</t>
    </rPh>
    <phoneticPr fontId="2"/>
  </si>
  <si>
    <t>（資料：佐賀県森林・林業統計要覧）</t>
    <rPh sb="1" eb="3">
      <t>シリョウ</t>
    </rPh>
    <rPh sb="4" eb="7">
      <t>サガケン</t>
    </rPh>
    <rPh sb="7" eb="9">
      <t>シンリン</t>
    </rPh>
    <rPh sb="10" eb="12">
      <t>リンギョウ</t>
    </rPh>
    <rPh sb="12" eb="14">
      <t>トウケイ</t>
    </rPh>
    <rPh sb="14" eb="16">
      <t>ヨウラン</t>
    </rPh>
    <phoneticPr fontId="2"/>
  </si>
  <si>
    <t>　犬走分校</t>
    <rPh sb="1" eb="2">
      <t>イヌ</t>
    </rPh>
    <rPh sb="2" eb="3">
      <t>バシ</t>
    </rPh>
    <rPh sb="3" eb="5">
      <t>ブンコウ</t>
    </rPh>
    <phoneticPr fontId="2"/>
  </si>
  <si>
    <t>　舟原分校</t>
    <rPh sb="1" eb="2">
      <t>フネ</t>
    </rPh>
    <rPh sb="2" eb="3">
      <t>ハラ</t>
    </rPh>
    <rPh sb="3" eb="5">
      <t>ブンコウ</t>
    </rPh>
    <phoneticPr fontId="2"/>
  </si>
  <si>
    <t>矢筈ダム河畔公園</t>
    <rPh sb="0" eb="1">
      <t>ヤ</t>
    </rPh>
    <rPh sb="1" eb="2">
      <t>ハズ</t>
    </rPh>
    <phoneticPr fontId="2"/>
  </si>
  <si>
    <t>平成23年度</t>
    <rPh sb="0" eb="2">
      <t>ヘイセイ</t>
    </rPh>
    <rPh sb="4" eb="6">
      <t>ネンド</t>
    </rPh>
    <phoneticPr fontId="2"/>
  </si>
  <si>
    <t>一ノ坪公園</t>
    <rPh sb="0" eb="1">
      <t>イチ</t>
    </rPh>
    <rPh sb="2" eb="3">
      <t>ツボ</t>
    </rPh>
    <rPh sb="3" eb="5">
      <t>コウエン</t>
    </rPh>
    <phoneticPr fontId="2"/>
  </si>
  <si>
    <t>平成24年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</si>
  <si>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</si>
  <si>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-</t>
    <phoneticPr fontId="2"/>
  </si>
  <si>
    <t>×</t>
  </si>
  <si>
    <t>×</t>
    <phoneticPr fontId="2"/>
  </si>
  <si>
    <t>-</t>
    <phoneticPr fontId="2"/>
  </si>
  <si>
    <t>-</t>
    <phoneticPr fontId="2"/>
  </si>
  <si>
    <t>かき</t>
  </si>
  <si>
    <t>■果樹の種類別栽培農家数（販売農家）</t>
    <rPh sb="1" eb="3">
      <t>カジュ</t>
    </rPh>
    <rPh sb="4" eb="6">
      <t>シュルイ</t>
    </rPh>
    <rPh sb="6" eb="7">
      <t>ベツ</t>
    </rPh>
    <rPh sb="7" eb="9">
      <t>サイバイ</t>
    </rPh>
    <rPh sb="9" eb="11">
      <t>ノウカ</t>
    </rPh>
    <rPh sb="11" eb="12">
      <t>カズ</t>
    </rPh>
    <rPh sb="13" eb="15">
      <t>ハンバイ</t>
    </rPh>
    <rPh sb="15" eb="17">
      <t>ノウカ</t>
    </rPh>
    <phoneticPr fontId="2"/>
  </si>
  <si>
    <t>特支</t>
    <rPh sb="0" eb="1">
      <t>トク</t>
    </rPh>
    <rPh sb="1" eb="2">
      <t>シ</t>
    </rPh>
    <phoneticPr fontId="2"/>
  </si>
  <si>
    <t>土地開発基金（円）</t>
    <rPh sb="7" eb="8">
      <t>エン</t>
    </rPh>
    <phoneticPr fontId="2"/>
  </si>
  <si>
    <t>有価証券額（円）</t>
    <rPh sb="6" eb="7">
      <t>エン</t>
    </rPh>
    <phoneticPr fontId="2"/>
  </si>
  <si>
    <t>-</t>
  </si>
  <si>
    <t>A～B 農林漁業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</si>
  <si>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</si>
  <si>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</si>
  <si>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</si>
  <si>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</si>
  <si>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</si>
  <si>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</si>
  <si>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</si>
  <si>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</si>
  <si>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</si>
  <si>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 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</si>
  <si>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</si>
  <si>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</si>
  <si>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</si>
  <si>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</si>
  <si>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Q 複合サービス事業</t>
  </si>
  <si>
    <t>R サービス業(他に分類されないもの)</t>
  </si>
  <si>
    <t>（資料：経済センサス　※平成18年までは事業所・企業統計調査）</t>
    <rPh sb="1" eb="3">
      <t>シリョウ</t>
    </rPh>
    <rPh sb="4" eb="6">
      <t>ケイザイ</t>
    </rPh>
    <rPh sb="12" eb="14">
      <t>ヘイセイ</t>
    </rPh>
    <rPh sb="16" eb="17">
      <t>ネン</t>
    </rPh>
    <rPh sb="20" eb="23">
      <t>ジギョウショ</t>
    </rPh>
    <rPh sb="24" eb="26">
      <t>キギョウ</t>
    </rPh>
    <rPh sb="26" eb="28">
      <t>トウケイ</t>
    </rPh>
    <rPh sb="28" eb="30">
      <t>チョウサ</t>
    </rPh>
    <phoneticPr fontId="2"/>
  </si>
  <si>
    <t>火遊び</t>
  </si>
  <si>
    <t>合計</t>
  </si>
  <si>
    <t>たばこ</t>
    <phoneticPr fontId="2"/>
  </si>
  <si>
    <t>その他</t>
    <phoneticPr fontId="2"/>
  </si>
  <si>
    <t>平成25年</t>
    <rPh sb="0" eb="2">
      <t>ヘイセイ</t>
    </rPh>
    <rPh sb="4" eb="5">
      <t>ネン</t>
    </rPh>
    <phoneticPr fontId="2"/>
  </si>
  <si>
    <t>くり</t>
    <phoneticPr fontId="2"/>
  </si>
  <si>
    <t>うめ</t>
    <phoneticPr fontId="2"/>
  </si>
  <si>
    <t>ぶどう</t>
    <phoneticPr fontId="2"/>
  </si>
  <si>
    <t>キウイ</t>
    <phoneticPr fontId="2"/>
  </si>
  <si>
    <t>ブロイラー</t>
    <phoneticPr fontId="2"/>
  </si>
  <si>
    <t>北方町</t>
    <rPh sb="0" eb="2">
      <t>キタガタ</t>
    </rPh>
    <rPh sb="2" eb="3">
      <t>チョウ</t>
    </rPh>
    <phoneticPr fontId="2"/>
  </si>
  <si>
    <t>犬走</t>
  </si>
  <si>
    <t>踊瀬</t>
  </si>
  <si>
    <t>永尾</t>
  </si>
  <si>
    <t>鳥海</t>
  </si>
  <si>
    <t>三間坂</t>
  </si>
  <si>
    <t>船の原</t>
    <rPh sb="0" eb="1">
      <t>フネ</t>
    </rPh>
    <rPh sb="2" eb="3">
      <t>ハラ</t>
    </rPh>
    <phoneticPr fontId="17"/>
  </si>
  <si>
    <t>上戸</t>
  </si>
  <si>
    <t>今山</t>
    <rPh sb="0" eb="2">
      <t>イマヤマ</t>
    </rPh>
    <phoneticPr fontId="17"/>
  </si>
  <si>
    <t>大野</t>
    <rPh sb="0" eb="2">
      <t>オオノ</t>
    </rPh>
    <phoneticPr fontId="17"/>
  </si>
  <si>
    <t>宮野</t>
  </si>
  <si>
    <t>住吉団地</t>
  </si>
  <si>
    <t>立野川内</t>
  </si>
  <si>
    <t>24年</t>
    <rPh sb="2" eb="3">
      <t>ネン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</si>
  <si>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</si>
  <si>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（各年10月１日現在）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</si>
  <si>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平成25年度</t>
    <rPh sb="0" eb="2">
      <t>ヘイセイ</t>
    </rPh>
    <rPh sb="4" eb="6">
      <t>ネンド</t>
    </rPh>
    <phoneticPr fontId="2"/>
  </si>
  <si>
    <t>平成24年度
（開館日数 291日）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</si>
  <si>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平成26年</t>
    <rPh sb="0" eb="2">
      <t>ヘイセイ</t>
    </rPh>
    <rPh sb="4" eb="5">
      <t>ネン</t>
    </rPh>
    <phoneticPr fontId="2"/>
  </si>
  <si>
    <t>25年</t>
    <rPh sb="2" eb="3">
      <t>ネン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</si>
  <si>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</si>
  <si>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平成25　年度</t>
    <rPh sb="0" eb="2">
      <t>ヘイセイ</t>
    </rPh>
    <rPh sb="5" eb="7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</si>
  <si>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</si>
  <si>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
23年度</t>
    <rPh sb="0" eb="2">
      <t>ヘイセイ</t>
    </rPh>
    <rPh sb="5" eb="7">
      <t>ネンド</t>
    </rPh>
    <phoneticPr fontId="2"/>
  </si>
  <si>
    <t>0～４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</si>
  <si>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</si>
  <si>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</si>
  <si>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</si>
  <si>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</si>
  <si>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</si>
  <si>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</si>
  <si>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</si>
  <si>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</si>
  <si>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</si>
  <si>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</si>
  <si>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</si>
  <si>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</si>
  <si>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</si>
  <si>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</si>
  <si>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</si>
  <si>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</si>
  <si>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195.40ｋ㎡</t>
    <phoneticPr fontId="2"/>
  </si>
  <si>
    <t>平成27年</t>
    <rPh sb="0" eb="2">
      <t>ヘイセイ</t>
    </rPh>
    <rPh sb="4" eb="5">
      <t>ネン</t>
    </rPh>
    <phoneticPr fontId="2"/>
  </si>
  <si>
    <t>26年</t>
    <rPh sb="2" eb="3">
      <t>ネン</t>
    </rPh>
    <phoneticPr fontId="2"/>
  </si>
  <si>
    <t>平成
24年度</t>
    <rPh sb="0" eb="2">
      <t>ヘイセイ</t>
    </rPh>
    <rPh sb="5" eb="7">
      <t>ネンド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</si>
  <si>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</si>
  <si>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■市有財産状況</t>
    <rPh sb="1" eb="3">
      <t>シユウ</t>
    </rPh>
    <rPh sb="3" eb="5">
      <t>ザイサン</t>
    </rPh>
    <rPh sb="5" eb="7">
      <t>ジョウキョウ</t>
    </rPh>
    <phoneticPr fontId="2"/>
  </si>
  <si>
    <t>小　麦</t>
    <rPh sb="0" eb="1">
      <t>コ</t>
    </rPh>
    <rPh sb="2" eb="3">
      <t>ムギ</t>
    </rPh>
    <phoneticPr fontId="2"/>
  </si>
  <si>
    <t>作付面積</t>
    <rPh sb="0" eb="2">
      <t>サクツケ</t>
    </rPh>
    <rPh sb="2" eb="4">
      <t>メンセキ</t>
    </rPh>
    <phoneticPr fontId="2"/>
  </si>
  <si>
    <t>住宅用地</t>
    <rPh sb="0" eb="2">
      <t>ジュウタク</t>
    </rPh>
    <rPh sb="2" eb="4">
      <t>ヨウチ</t>
    </rPh>
    <phoneticPr fontId="2"/>
  </si>
  <si>
    <t>病　　院</t>
    <rPh sb="0" eb="1">
      <t>ビョウ</t>
    </rPh>
    <rPh sb="3" eb="4">
      <t>イン</t>
    </rPh>
    <phoneticPr fontId="2"/>
  </si>
  <si>
    <t>一般診療所</t>
    <rPh sb="0" eb="2">
      <t>イッパン</t>
    </rPh>
    <rPh sb="2" eb="5">
      <t>シンリョウジョ</t>
    </rPh>
    <phoneticPr fontId="2"/>
  </si>
  <si>
    <t>病床数</t>
    <rPh sb="0" eb="2">
      <t>ビョウショウ</t>
    </rPh>
    <rPh sb="2" eb="3">
      <t>スウ</t>
    </rPh>
    <phoneticPr fontId="2"/>
  </si>
  <si>
    <t>平成
26
年度</t>
    <rPh sb="0" eb="2">
      <t>ヘイセイ</t>
    </rPh>
    <rPh sb="6" eb="8">
      <t>ネンド</t>
    </rPh>
    <phoneticPr fontId="2"/>
  </si>
  <si>
    <t>マッチ
ライター</t>
    <phoneticPr fontId="2"/>
  </si>
  <si>
    <t>運動競技</t>
    <rPh sb="0" eb="2">
      <t>ウンドウ</t>
    </rPh>
    <rPh sb="2" eb="4">
      <t>キョウギ</t>
    </rPh>
    <phoneticPr fontId="2"/>
  </si>
  <si>
    <t>平成27年度</t>
    <rPh sb="0" eb="2">
      <t>ヘイセイ</t>
    </rPh>
    <rPh sb="4" eb="6">
      <t>ネンド</t>
    </rPh>
    <phoneticPr fontId="2"/>
  </si>
  <si>
    <t>従業者数</t>
    <rPh sb="0" eb="1">
      <t>ジュウ</t>
    </rPh>
    <rPh sb="1" eb="4">
      <t>ギョウシャスウ</t>
    </rPh>
    <phoneticPr fontId="2"/>
  </si>
  <si>
    <t>平成
25年度</t>
    <rPh sb="0" eb="2">
      <t>ヘイセイ</t>
    </rPh>
    <rPh sb="5" eb="6">
      <t>ネン</t>
    </rPh>
    <rPh sb="6" eb="7">
      <t>ド</t>
    </rPh>
    <phoneticPr fontId="2"/>
  </si>
  <si>
    <t>（資料：佐賀県観光客動態調査）</t>
    <rPh sb="1" eb="3">
      <t>シリョウ</t>
    </rPh>
    <rPh sb="4" eb="7">
      <t>サガケン</t>
    </rPh>
    <rPh sb="7" eb="10">
      <t>カンコウキャク</t>
    </rPh>
    <rPh sb="10" eb="12">
      <t>ドウタイ</t>
    </rPh>
    <rPh sb="12" eb="14">
      <t>チョウサ</t>
    </rPh>
    <phoneticPr fontId="2"/>
  </si>
  <si>
    <t>輸入品に課せられる税・関税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phoneticPr fontId="2"/>
  </si>
  <si>
    <t>（資料：市町民経済計算の概要）</t>
    <rPh sb="1" eb="3">
      <t>シリョウ</t>
    </rPh>
    <rPh sb="4" eb="5">
      <t>シ</t>
    </rPh>
    <rPh sb="5" eb="6">
      <t>マチ</t>
    </rPh>
    <rPh sb="6" eb="7">
      <t>ミン</t>
    </rPh>
    <rPh sb="7" eb="9">
      <t>ケイザイ</t>
    </rPh>
    <rPh sb="9" eb="11">
      <t>ケイサン</t>
    </rPh>
    <rPh sb="12" eb="14">
      <t>ガイヨウ</t>
    </rPh>
    <phoneticPr fontId="2"/>
  </si>
  <si>
    <t>いも類</t>
    <rPh sb="2" eb="3">
      <t>ルイ</t>
    </rPh>
    <phoneticPr fontId="2"/>
  </si>
  <si>
    <t>豆　類</t>
    <rPh sb="0" eb="1">
      <t>マメ</t>
    </rPh>
    <rPh sb="2" eb="3">
      <t>タグイ</t>
    </rPh>
    <phoneticPr fontId="2"/>
  </si>
  <si>
    <t>（単位：ｔ）</t>
    <rPh sb="1" eb="3">
      <t>タンイ</t>
    </rPh>
    <phoneticPr fontId="2"/>
  </si>
  <si>
    <t>卸売
小売業</t>
    <rPh sb="0" eb="2">
      <t>オロシウリ</t>
    </rPh>
    <rPh sb="3" eb="6">
      <t>コウリギョウ</t>
    </rPh>
    <phoneticPr fontId="2"/>
  </si>
  <si>
    <t>27年</t>
    <rPh sb="2" eb="3">
      <t>ネン</t>
    </rPh>
    <phoneticPr fontId="2"/>
  </si>
  <si>
    <t>平成
26年度</t>
    <rPh sb="0" eb="2">
      <t>ヘイセイ</t>
    </rPh>
    <rPh sb="5" eb="6">
      <t>ネン</t>
    </rPh>
    <rPh sb="6" eb="7">
      <t>ド</t>
    </rPh>
    <phoneticPr fontId="2"/>
  </si>
  <si>
    <t>（平成29年4月１日現在　単位：ｋ㎡・％）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2"/>
  </si>
  <si>
    <t>平成29年</t>
    <rPh sb="0" eb="2">
      <t>ヘイセイ</t>
    </rPh>
    <rPh sb="4" eb="5">
      <t>ネン</t>
    </rPh>
    <phoneticPr fontId="2"/>
  </si>
  <si>
    <t>H29年 年間</t>
    <rPh sb="3" eb="4">
      <t>ネン</t>
    </rPh>
    <rPh sb="5" eb="7">
      <t>ネンカン</t>
    </rPh>
    <phoneticPr fontId="2"/>
  </si>
  <si>
    <t>H28年 年間</t>
    <rPh sb="3" eb="4">
      <t>ネン</t>
    </rPh>
    <rPh sb="5" eb="7">
      <t>ネンカン</t>
    </rPh>
    <phoneticPr fontId="2"/>
  </si>
  <si>
    <t>平成28年</t>
    <rPh sb="0" eb="2">
      <t>ヘイセイ</t>
    </rPh>
    <rPh sb="4" eb="5">
      <t>ネン</t>
    </rPh>
    <phoneticPr fontId="2"/>
  </si>
  <si>
    <t>　会計課</t>
    <rPh sb="1" eb="4">
      <t>カイケイカ</t>
    </rPh>
    <phoneticPr fontId="2"/>
  </si>
  <si>
    <t>市長事務部局計（A）</t>
    <rPh sb="0" eb="2">
      <t>シチョウ</t>
    </rPh>
    <rPh sb="2" eb="4">
      <t>ジム</t>
    </rPh>
    <rPh sb="4" eb="6">
      <t>ブキョク</t>
    </rPh>
    <rPh sb="6" eb="7">
      <t>ケイ</t>
    </rPh>
    <phoneticPr fontId="2"/>
  </si>
  <si>
    <t>　総務部</t>
    <rPh sb="1" eb="3">
      <t>ソウム</t>
    </rPh>
    <rPh sb="3" eb="4">
      <t>ブ</t>
    </rPh>
    <phoneticPr fontId="2"/>
  </si>
  <si>
    <t>　　総務課</t>
    <rPh sb="2" eb="5">
      <t>ソウムカ</t>
    </rPh>
    <phoneticPr fontId="2"/>
  </si>
  <si>
    <t>市長事務部局外計（B）</t>
    <rPh sb="0" eb="2">
      <t>シチョウ</t>
    </rPh>
    <rPh sb="2" eb="4">
      <t>ジム</t>
    </rPh>
    <rPh sb="4" eb="6">
      <t>ブキョク</t>
    </rPh>
    <rPh sb="6" eb="7">
      <t>ガイ</t>
    </rPh>
    <rPh sb="7" eb="8">
      <t>ケイ</t>
    </rPh>
    <phoneticPr fontId="2"/>
  </si>
  <si>
    <t>　　財政課</t>
    <rPh sb="2" eb="4">
      <t>ザイセイ</t>
    </rPh>
    <rPh sb="4" eb="5">
      <t>カ</t>
    </rPh>
    <phoneticPr fontId="2"/>
  </si>
  <si>
    <t>　こども教育部</t>
    <rPh sb="4" eb="6">
      <t>キョウイク</t>
    </rPh>
    <rPh sb="6" eb="7">
      <t>ブ</t>
    </rPh>
    <phoneticPr fontId="2"/>
  </si>
  <si>
    <t>　　　アセットマネジメント推進室</t>
    <rPh sb="13" eb="15">
      <t>スイシン</t>
    </rPh>
    <rPh sb="15" eb="16">
      <t>シツ</t>
    </rPh>
    <phoneticPr fontId="2"/>
  </si>
  <si>
    <t>　　教育総務課</t>
    <rPh sb="2" eb="4">
      <t>キョウイク</t>
    </rPh>
    <rPh sb="4" eb="6">
      <t>ソウム</t>
    </rPh>
    <rPh sb="6" eb="7">
      <t>カ</t>
    </rPh>
    <phoneticPr fontId="2"/>
  </si>
  <si>
    <t>　　防災危機管理課</t>
    <rPh sb="2" eb="4">
      <t>ボウサイ</t>
    </rPh>
    <rPh sb="4" eb="6">
      <t>キキ</t>
    </rPh>
    <rPh sb="6" eb="8">
      <t>カンリ</t>
    </rPh>
    <rPh sb="8" eb="9">
      <t>カ</t>
    </rPh>
    <phoneticPr fontId="2"/>
  </si>
  <si>
    <t>　　こども未来課</t>
    <rPh sb="5" eb="7">
      <t>ミライ</t>
    </rPh>
    <rPh sb="7" eb="8">
      <t>カ</t>
    </rPh>
    <phoneticPr fontId="2"/>
  </si>
  <si>
    <t>　　税務課</t>
    <rPh sb="2" eb="5">
      <t>ゼイムカ</t>
    </rPh>
    <phoneticPr fontId="2"/>
  </si>
  <si>
    <t>　　　放課後児童対策室</t>
    <rPh sb="3" eb="6">
      <t>ホウカゴ</t>
    </rPh>
    <rPh sb="6" eb="8">
      <t>ジドウ</t>
    </rPh>
    <rPh sb="8" eb="10">
      <t>タイサク</t>
    </rPh>
    <rPh sb="10" eb="11">
      <t>シツ</t>
    </rPh>
    <phoneticPr fontId="2"/>
  </si>
  <si>
    <t>　　市民協働課</t>
    <rPh sb="2" eb="4">
      <t>シミン</t>
    </rPh>
    <rPh sb="4" eb="6">
      <t>キョウドウ</t>
    </rPh>
    <rPh sb="6" eb="7">
      <t>カ</t>
    </rPh>
    <phoneticPr fontId="2"/>
  </si>
  <si>
    <t>　　こどもの貧困対策課</t>
    <rPh sb="6" eb="8">
      <t>ヒンコン</t>
    </rPh>
    <rPh sb="8" eb="10">
      <t>タイサク</t>
    </rPh>
    <rPh sb="10" eb="11">
      <t>カ</t>
    </rPh>
    <phoneticPr fontId="2"/>
  </si>
  <si>
    <t>　　男女参画課</t>
    <rPh sb="2" eb="4">
      <t>ダンジョ</t>
    </rPh>
    <rPh sb="4" eb="6">
      <t>サンカク</t>
    </rPh>
    <rPh sb="6" eb="7">
      <t>カ</t>
    </rPh>
    <phoneticPr fontId="2"/>
  </si>
  <si>
    <t>　　学校教育課</t>
    <rPh sb="2" eb="4">
      <t>ガッコウ</t>
    </rPh>
    <rPh sb="4" eb="6">
      <t>キョウイク</t>
    </rPh>
    <rPh sb="6" eb="7">
      <t>カ</t>
    </rPh>
    <phoneticPr fontId="2"/>
  </si>
  <si>
    <t>　企画部</t>
    <rPh sb="1" eb="3">
      <t>キカク</t>
    </rPh>
    <rPh sb="3" eb="4">
      <t>タカラベ</t>
    </rPh>
    <phoneticPr fontId="2"/>
  </si>
  <si>
    <t>　　新たな学校づくり推進室</t>
    <rPh sb="2" eb="3">
      <t>アラ</t>
    </rPh>
    <rPh sb="5" eb="7">
      <t>ガッコウ</t>
    </rPh>
    <rPh sb="10" eb="12">
      <t>スイシン</t>
    </rPh>
    <rPh sb="12" eb="13">
      <t>シツ</t>
    </rPh>
    <phoneticPr fontId="2"/>
  </si>
  <si>
    <t>　　企画政策課</t>
    <rPh sb="2" eb="4">
      <t>キカク</t>
    </rPh>
    <rPh sb="4" eb="6">
      <t>セイサク</t>
    </rPh>
    <rPh sb="6" eb="7">
      <t>カ</t>
    </rPh>
    <phoneticPr fontId="2"/>
  </si>
  <si>
    <t>　　生涯学習課</t>
    <rPh sb="2" eb="7">
      <t>ショウガイガクシュウカ</t>
    </rPh>
    <phoneticPr fontId="2"/>
  </si>
  <si>
    <t>　　　土地対策室</t>
    <rPh sb="3" eb="5">
      <t>トチ</t>
    </rPh>
    <rPh sb="5" eb="7">
      <t>タイサク</t>
    </rPh>
    <rPh sb="7" eb="8">
      <t>シツ</t>
    </rPh>
    <phoneticPr fontId="2"/>
  </si>
  <si>
    <t>　　文化課</t>
    <rPh sb="2" eb="4">
      <t>ブンカ</t>
    </rPh>
    <rPh sb="4" eb="5">
      <t>カ</t>
    </rPh>
    <phoneticPr fontId="2"/>
  </si>
  <si>
    <t>　　秘書課</t>
    <rPh sb="2" eb="5">
      <t>ヒショカ</t>
    </rPh>
    <phoneticPr fontId="2"/>
  </si>
  <si>
    <t>　議会事務局</t>
    <rPh sb="1" eb="3">
      <t>ギカイ</t>
    </rPh>
    <rPh sb="3" eb="6">
      <t>ジムキョク</t>
    </rPh>
    <phoneticPr fontId="2"/>
  </si>
  <si>
    <t>　　広報課</t>
    <rPh sb="2" eb="5">
      <t>コウホウカ</t>
    </rPh>
    <phoneticPr fontId="2"/>
  </si>
  <si>
    <t>　選挙管理委員会事務局</t>
    <rPh sb="1" eb="3">
      <t>センキョ</t>
    </rPh>
    <rPh sb="3" eb="5">
      <t>カンリ</t>
    </rPh>
    <rPh sb="5" eb="8">
      <t>イインカイ</t>
    </rPh>
    <rPh sb="8" eb="11">
      <t>ジムキョク</t>
    </rPh>
    <phoneticPr fontId="2"/>
  </si>
  <si>
    <t>　　　シティプロモーション室</t>
    <rPh sb="13" eb="14">
      <t>シツ</t>
    </rPh>
    <phoneticPr fontId="2"/>
  </si>
  <si>
    <t>　監査委員事務局</t>
    <rPh sb="1" eb="3">
      <t>カンサ</t>
    </rPh>
    <rPh sb="3" eb="5">
      <t>イイン</t>
    </rPh>
    <rPh sb="5" eb="8">
      <t>ジムキョク</t>
    </rPh>
    <phoneticPr fontId="2"/>
  </si>
  <si>
    <t>　　お結び課</t>
    <rPh sb="3" eb="4">
      <t>ムス</t>
    </rPh>
    <rPh sb="5" eb="6">
      <t>カ</t>
    </rPh>
    <phoneticPr fontId="2"/>
  </si>
  <si>
    <t>　農業委員会事務局</t>
    <rPh sb="1" eb="3">
      <t>ノウギョウ</t>
    </rPh>
    <rPh sb="3" eb="6">
      <t>イインカイ</t>
    </rPh>
    <rPh sb="6" eb="9">
      <t>ジムキョク</t>
    </rPh>
    <phoneticPr fontId="2"/>
  </si>
  <si>
    <t>　営業部</t>
    <rPh sb="1" eb="3">
      <t>エイギョウ</t>
    </rPh>
    <rPh sb="3" eb="4">
      <t>ブ</t>
    </rPh>
    <phoneticPr fontId="2"/>
  </si>
  <si>
    <t>　固定資産評価審査委員会事務局</t>
    <rPh sb="1" eb="3">
      <t>コテイ</t>
    </rPh>
    <rPh sb="3" eb="5">
      <t>シサン</t>
    </rPh>
    <rPh sb="5" eb="7">
      <t>ヒョウカ</t>
    </rPh>
    <rPh sb="7" eb="9">
      <t>シンサ</t>
    </rPh>
    <rPh sb="9" eb="12">
      <t>イインカイ</t>
    </rPh>
    <rPh sb="12" eb="15">
      <t>ジムキョク</t>
    </rPh>
    <phoneticPr fontId="2"/>
  </si>
  <si>
    <t>　　商工課</t>
    <rPh sb="2" eb="5">
      <t>ショウコウカ</t>
    </rPh>
    <phoneticPr fontId="2"/>
  </si>
  <si>
    <t>　上下水道部</t>
    <rPh sb="1" eb="3">
      <t>ジョウゲ</t>
    </rPh>
    <rPh sb="3" eb="5">
      <t>スイドウ</t>
    </rPh>
    <rPh sb="5" eb="6">
      <t>ブ</t>
    </rPh>
    <phoneticPr fontId="2"/>
  </si>
  <si>
    <t>　　企業立地課</t>
    <rPh sb="2" eb="4">
      <t>キギョウ</t>
    </rPh>
    <rPh sb="4" eb="6">
      <t>リッチ</t>
    </rPh>
    <rPh sb="6" eb="7">
      <t>カ</t>
    </rPh>
    <phoneticPr fontId="2"/>
  </si>
  <si>
    <t>　　水道課</t>
    <rPh sb="2" eb="5">
      <t>スイドウカ</t>
    </rPh>
    <phoneticPr fontId="2"/>
  </si>
  <si>
    <t>　　農林課</t>
    <rPh sb="2" eb="5">
      <t>ノウリンカ</t>
    </rPh>
    <phoneticPr fontId="2"/>
  </si>
  <si>
    <t>　　下水道課</t>
    <rPh sb="2" eb="5">
      <t>ゲスイドウ</t>
    </rPh>
    <rPh sb="5" eb="6">
      <t>カ</t>
    </rPh>
    <phoneticPr fontId="2"/>
  </si>
  <si>
    <t>　　観光課</t>
    <rPh sb="2" eb="5">
      <t>カンコウカ</t>
    </rPh>
    <phoneticPr fontId="2"/>
  </si>
  <si>
    <t>　杵藤地区広域市町村圏組合派遣</t>
    <rPh sb="1" eb="2">
      <t>キネ</t>
    </rPh>
    <rPh sb="2" eb="3">
      <t>フジ</t>
    </rPh>
    <rPh sb="3" eb="5">
      <t>チク</t>
    </rPh>
    <rPh sb="5" eb="7">
      <t>コウイキ</t>
    </rPh>
    <rPh sb="7" eb="10">
      <t>シチョウソン</t>
    </rPh>
    <rPh sb="10" eb="11">
      <t>ケン</t>
    </rPh>
    <rPh sb="11" eb="13">
      <t>クミアイ</t>
    </rPh>
    <rPh sb="13" eb="15">
      <t>ハケン</t>
    </rPh>
    <phoneticPr fontId="2"/>
  </si>
  <si>
    <t>　　競輪事業所</t>
    <rPh sb="2" eb="4">
      <t>ケイリン</t>
    </rPh>
    <rPh sb="4" eb="6">
      <t>ジギョウ</t>
    </rPh>
    <rPh sb="6" eb="7">
      <t>ショ</t>
    </rPh>
    <phoneticPr fontId="2"/>
  </si>
  <si>
    <t>　福祉部</t>
    <rPh sb="1" eb="3">
      <t>フクシ</t>
    </rPh>
    <rPh sb="3" eb="4">
      <t>ブ</t>
    </rPh>
    <phoneticPr fontId="2"/>
  </si>
  <si>
    <t>総数（A）＋（B）</t>
    <rPh sb="0" eb="2">
      <t>ソウスウ</t>
    </rPh>
    <phoneticPr fontId="2"/>
  </si>
  <si>
    <t>　　福祉課</t>
    <rPh sb="2" eb="5">
      <t>フクシカ</t>
    </rPh>
    <phoneticPr fontId="2"/>
  </si>
  <si>
    <t>　　健康課</t>
    <rPh sb="2" eb="4">
      <t>ケンコウ</t>
    </rPh>
    <rPh sb="4" eb="5">
      <t>カ</t>
    </rPh>
    <phoneticPr fontId="2"/>
  </si>
  <si>
    <t>　　市民課</t>
    <rPh sb="2" eb="5">
      <t>シミンカ</t>
    </rPh>
    <phoneticPr fontId="2"/>
  </si>
  <si>
    <t>　まちづくり部</t>
    <rPh sb="6" eb="7">
      <t>ブ</t>
    </rPh>
    <phoneticPr fontId="2"/>
  </si>
  <si>
    <t>　　建設課</t>
    <rPh sb="2" eb="5">
      <t>ケンセツカ</t>
    </rPh>
    <phoneticPr fontId="2"/>
  </si>
  <si>
    <t>　　　六角川洪水調整等整備推進室</t>
    <rPh sb="3" eb="5">
      <t>ロッカク</t>
    </rPh>
    <rPh sb="5" eb="6">
      <t>ガワ</t>
    </rPh>
    <rPh sb="6" eb="8">
      <t>コウズイ</t>
    </rPh>
    <rPh sb="8" eb="10">
      <t>チョウセイ</t>
    </rPh>
    <rPh sb="10" eb="11">
      <t>ナド</t>
    </rPh>
    <rPh sb="11" eb="13">
      <t>セイビ</t>
    </rPh>
    <rPh sb="13" eb="15">
      <t>スイシン</t>
    </rPh>
    <rPh sb="15" eb="16">
      <t>シツ</t>
    </rPh>
    <phoneticPr fontId="2"/>
  </si>
  <si>
    <t>　　都市計画課</t>
    <rPh sb="2" eb="7">
      <t>トシケイカクカ</t>
    </rPh>
    <phoneticPr fontId="2"/>
  </si>
  <si>
    <t>　　新幹線課</t>
    <rPh sb="2" eb="5">
      <t>シンカンセン</t>
    </rPh>
    <rPh sb="5" eb="6">
      <t>カ</t>
    </rPh>
    <phoneticPr fontId="2"/>
  </si>
  <si>
    <t>　　環境課</t>
    <rPh sb="2" eb="4">
      <t>カンキョウ</t>
    </rPh>
    <rPh sb="4" eb="5">
      <t>カ</t>
    </rPh>
    <phoneticPr fontId="2"/>
  </si>
  <si>
    <t>　　住まい支援課</t>
    <rPh sb="2" eb="3">
      <t>ス</t>
    </rPh>
    <rPh sb="5" eb="7">
      <t>シエン</t>
    </rPh>
    <rPh sb="7" eb="8">
      <t>カ</t>
    </rPh>
    <phoneticPr fontId="2"/>
  </si>
  <si>
    <t>（平成30年5月7日現在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2"/>
  </si>
  <si>
    <t>5(2)</t>
  </si>
  <si>
    <t>2(2)</t>
  </si>
  <si>
    <t>1(2)</t>
  </si>
  <si>
    <t>(4)</t>
  </si>
  <si>
    <t>(3)</t>
  </si>
  <si>
    <t>(1)</t>
  </si>
  <si>
    <t>1(1)</t>
  </si>
  <si>
    <t>4(1)</t>
  </si>
  <si>
    <t>2(1)</t>
  </si>
  <si>
    <t>9(1)</t>
  </si>
  <si>
    <t>8(1)</t>
  </si>
  <si>
    <t>(6)</t>
  </si>
  <si>
    <t>(5)</t>
  </si>
  <si>
    <t>7(5)</t>
  </si>
  <si>
    <t>6(3)</t>
  </si>
  <si>
    <t>3(1)</t>
  </si>
  <si>
    <t>29(1)</t>
  </si>
  <si>
    <t>7(1)</t>
  </si>
  <si>
    <t>3(4)</t>
  </si>
  <si>
    <t>2(4)</t>
  </si>
  <si>
    <t>1(6)</t>
  </si>
  <si>
    <t>1(3)</t>
  </si>
  <si>
    <t>4(3)</t>
  </si>
  <si>
    <t>3(3)</t>
  </si>
  <si>
    <t>3(2)</t>
  </si>
  <si>
    <t>平成28年度</t>
    <rPh sb="0" eb="2">
      <t>ヘイセイ</t>
    </rPh>
    <rPh sb="4" eb="6">
      <t>ネンド</t>
    </rPh>
    <phoneticPr fontId="2"/>
  </si>
  <si>
    <t>（平成29年3月31日現在）</t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</si>
  <si>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t>土地(山林を除く)（㎡）</t>
    <phoneticPr fontId="2"/>
  </si>
  <si>
    <t>山林（㎡）</t>
    <phoneticPr fontId="2"/>
  </si>
  <si>
    <t>建物（㎡）</t>
    <phoneticPr fontId="2"/>
  </si>
  <si>
    <t>■特別会計決算状況　平成28年度</t>
    <rPh sb="1" eb="3">
      <t>トクベツ</t>
    </rPh>
    <rPh sb="3" eb="5">
      <t>カイケイ</t>
    </rPh>
    <rPh sb="5" eb="7">
      <t>ケッサン</t>
    </rPh>
    <rPh sb="7" eb="9">
      <t>ジョウキョウ</t>
    </rPh>
    <rPh sb="10" eb="12">
      <t>ヘイセイ</t>
    </rPh>
    <rPh sb="14" eb="16">
      <t>ネンド</t>
    </rPh>
    <phoneticPr fontId="2"/>
  </si>
  <si>
    <t>自動車取得税交付金</t>
    <phoneticPr fontId="2"/>
  </si>
  <si>
    <t>（平成29年3月31日現在　単位：㎡）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phoneticPr fontId="2"/>
  </si>
  <si>
    <t>公共下水道終末処理場用地</t>
    <rPh sb="0" eb="2">
      <t>コウキョウ</t>
    </rPh>
    <rPh sb="2" eb="5">
      <t>ゲスイドウ</t>
    </rPh>
    <rPh sb="5" eb="7">
      <t>シュウマツ</t>
    </rPh>
    <rPh sb="7" eb="9">
      <t>ショリ</t>
    </rPh>
    <rPh sb="9" eb="10">
      <t>ジョウ</t>
    </rPh>
    <rPh sb="10" eb="12">
      <t>ヨウチ</t>
    </rPh>
    <phoneticPr fontId="2"/>
  </si>
  <si>
    <t>大野地区排水処理施設</t>
  </si>
  <si>
    <t>川内農排処理場管路用地</t>
    <rPh sb="0" eb="2">
      <t>カワチ</t>
    </rPh>
    <rPh sb="2" eb="3">
      <t>ノウ</t>
    </rPh>
    <rPh sb="3" eb="4">
      <t>ハイ</t>
    </rPh>
    <rPh sb="4" eb="6">
      <t>ショリ</t>
    </rPh>
    <rPh sb="6" eb="7">
      <t>ジョウ</t>
    </rPh>
    <rPh sb="7" eb="9">
      <t>カンロ</t>
    </rPh>
    <rPh sb="9" eb="11">
      <t>ヨウチ</t>
    </rPh>
    <phoneticPr fontId="2"/>
  </si>
  <si>
    <t>武雄市リサイクルセンター</t>
    <rPh sb="0" eb="2">
      <t>タケオ</t>
    </rPh>
    <rPh sb="2" eb="3">
      <t>シ</t>
    </rPh>
    <phoneticPr fontId="2"/>
  </si>
  <si>
    <t>立野川内排水処理施設</t>
    <rPh sb="0" eb="2">
      <t>タテノ</t>
    </rPh>
    <rPh sb="2" eb="4">
      <t>カワウチ</t>
    </rPh>
    <rPh sb="4" eb="6">
      <t>ハイスイ</t>
    </rPh>
    <rPh sb="6" eb="8">
      <t>ショリ</t>
    </rPh>
    <rPh sb="8" eb="10">
      <t>シセツ</t>
    </rPh>
    <phoneticPr fontId="2"/>
  </si>
  <si>
    <t>三間坂地区排水処理施設</t>
    <rPh sb="0" eb="3">
      <t>ミマサカ</t>
    </rPh>
    <rPh sb="3" eb="5">
      <t>チク</t>
    </rPh>
    <rPh sb="5" eb="7">
      <t>ハイスイ</t>
    </rPh>
    <rPh sb="7" eb="9">
      <t>ショリ</t>
    </rPh>
    <rPh sb="9" eb="11">
      <t>シセツ</t>
    </rPh>
    <phoneticPr fontId="2"/>
  </si>
  <si>
    <t>宮野地区排水処理施設</t>
    <rPh sb="0" eb="2">
      <t>ミヤノ</t>
    </rPh>
    <rPh sb="2" eb="4">
      <t>チク</t>
    </rPh>
    <rPh sb="4" eb="6">
      <t>ハイスイ</t>
    </rPh>
    <rPh sb="6" eb="8">
      <t>ショリ</t>
    </rPh>
    <rPh sb="8" eb="10">
      <t>シセツ</t>
    </rPh>
    <phoneticPr fontId="2"/>
  </si>
  <si>
    <t>鳥海地区排水処理施設</t>
    <rPh sb="0" eb="2">
      <t>トリウミ</t>
    </rPh>
    <rPh sb="2" eb="4">
      <t>チク</t>
    </rPh>
    <rPh sb="4" eb="6">
      <t>ハイスイ</t>
    </rPh>
    <rPh sb="6" eb="8">
      <t>ショリ</t>
    </rPh>
    <rPh sb="8" eb="10">
      <t>シセツ</t>
    </rPh>
    <phoneticPr fontId="2"/>
  </si>
  <si>
    <t>その他施設</t>
    <rPh sb="2" eb="3">
      <t>タ</t>
    </rPh>
    <rPh sb="3" eb="5">
      <t>シセツ</t>
    </rPh>
    <phoneticPr fontId="2"/>
  </si>
  <si>
    <t>28年</t>
    <rPh sb="2" eb="3">
      <t>ネン</t>
    </rPh>
    <phoneticPr fontId="2"/>
  </si>
  <si>
    <t>（平成29年4月1日現在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2"/>
  </si>
  <si>
    <t>（資料：住まい支援課）</t>
    <rPh sb="1" eb="3">
      <t>シリョウ</t>
    </rPh>
    <rPh sb="4" eb="5">
      <t>ス</t>
    </rPh>
    <rPh sb="7" eb="9">
      <t>シエン</t>
    </rPh>
    <rPh sb="9" eb="10">
      <t>カ</t>
    </rPh>
    <phoneticPr fontId="2"/>
  </si>
  <si>
    <t>■水道事業会計決算状況　　平成28年度</t>
    <rPh sb="1" eb="3">
      <t>スイドウ</t>
    </rPh>
    <rPh sb="3" eb="5">
      <t>ジギョウ</t>
    </rPh>
    <rPh sb="5" eb="7">
      <t>カイケイ</t>
    </rPh>
    <rPh sb="7" eb="9">
      <t>ケッサン</t>
    </rPh>
    <rPh sb="9" eb="11">
      <t>ジョウキョウ</t>
    </rPh>
    <rPh sb="13" eb="15">
      <t>ヘイセイ</t>
    </rPh>
    <rPh sb="17" eb="19">
      <t>ネンド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</si>
  <si>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</si>
  <si>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</si>
  <si>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（平成27年1月1日～12月31日　単位：人）</t>
    <rPh sb="1" eb="3">
      <t>ヘイセイ</t>
    </rPh>
    <rPh sb="5" eb="6">
      <t>ネン</t>
    </rPh>
    <rPh sb="7" eb="8">
      <t>ガツ</t>
    </rPh>
    <rPh sb="9" eb="10">
      <t>ニチ</t>
    </rPh>
    <rPh sb="13" eb="14">
      <t>ガツ</t>
    </rPh>
    <rPh sb="16" eb="17">
      <t>ニチ</t>
    </rPh>
    <rPh sb="18" eb="20">
      <t>タンイ</t>
    </rPh>
    <rPh sb="21" eb="22">
      <t>ヒト</t>
    </rPh>
    <phoneticPr fontId="2"/>
  </si>
  <si>
    <t>（平成29年5月1日現在）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</si>
  <si>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（資料：学校基本調査、教育総務課）</t>
    <rPh sb="1" eb="3">
      <t>シリョウ</t>
    </rPh>
    <rPh sb="4" eb="6">
      <t>ガッコウ</t>
    </rPh>
    <rPh sb="6" eb="8">
      <t>キホン</t>
    </rPh>
    <rPh sb="8" eb="10">
      <t>チョウサ</t>
    </rPh>
    <rPh sb="11" eb="13">
      <t>キョウイク</t>
    </rPh>
    <rPh sb="13" eb="15">
      <t>ソウム</t>
    </rPh>
    <rPh sb="15" eb="16">
      <t>カ</t>
    </rPh>
    <phoneticPr fontId="2"/>
  </si>
  <si>
    <t>（平成29年5月1日現在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2"/>
  </si>
  <si>
    <t>平成29年度</t>
    <rPh sb="0" eb="2">
      <t>ヘイセイ</t>
    </rPh>
    <rPh sb="4" eb="6">
      <t>ネンド</t>
    </rPh>
    <phoneticPr fontId="2"/>
  </si>
  <si>
    <t>平成25年度
（開館日数 365日）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</si>
  <si>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平成26年度
（開館日数 365日）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</si>
  <si>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平成27年度
（開館日数 366日）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2"/>
  </si>
  <si>
    <t>平成28年度
（開館日数365日）</t>
    <rPh sb="0" eb="2">
      <t>ヘイセイ</t>
    </rPh>
    <rPh sb="4" eb="6">
      <t>ネンド</t>
    </rPh>
    <rPh sb="8" eb="10">
      <t>カイカン</t>
    </rPh>
    <rPh sb="10" eb="12">
      <t>ニッスウ</t>
    </rPh>
    <rPh sb="15" eb="16">
      <t>ニチ</t>
    </rPh>
    <phoneticPr fontId="2"/>
  </si>
  <si>
    <t>※団体貸出分は含まない</t>
    <rPh sb="1" eb="3">
      <t>ダンタイ</t>
    </rPh>
    <rPh sb="3" eb="5">
      <t>カシダシ</t>
    </rPh>
    <rPh sb="5" eb="6">
      <t>ブン</t>
    </rPh>
    <rPh sb="7" eb="8">
      <t>フク</t>
    </rPh>
    <phoneticPr fontId="2"/>
  </si>
  <si>
    <t>ﾐｰﾃｨﾝｸﾞﾎｰﾙ</t>
    <phoneticPr fontId="2"/>
  </si>
  <si>
    <t>平成27　年度</t>
    <rPh sb="0" eb="2">
      <t>ヘイセイ</t>
    </rPh>
    <rPh sb="5" eb="7">
      <t>ネンド</t>
    </rPh>
    <phoneticPr fontId="2"/>
  </si>
  <si>
    <t>平成28　年度</t>
    <rPh sb="0" eb="2">
      <t>ヘイセイ</t>
    </rPh>
    <rPh sb="5" eb="7">
      <t>ネンド</t>
    </rPh>
    <phoneticPr fontId="2"/>
  </si>
  <si>
    <t>（平成29年12月31日現在　単位：ha）</t>
    <rPh sb="15" eb="17">
      <t>タンイ</t>
    </rPh>
    <phoneticPr fontId="2"/>
  </si>
  <si>
    <t>■農地の転用状況　　平成28年</t>
    <rPh sb="1" eb="3">
      <t>ノウチ</t>
    </rPh>
    <rPh sb="4" eb="6">
      <t>テンヨウ</t>
    </rPh>
    <rPh sb="6" eb="8">
      <t>ジョウキョウ</t>
    </rPh>
    <rPh sb="10" eb="12">
      <t>ヘイセイ</t>
    </rPh>
    <rPh sb="14" eb="15">
      <t>ネン</t>
    </rPh>
    <phoneticPr fontId="2"/>
  </si>
  <si>
    <t>ハンドル・ブレーキ操作</t>
    <rPh sb="9" eb="11">
      <t>ソウサ</t>
    </rPh>
    <phoneticPr fontId="2"/>
  </si>
  <si>
    <t>酒酔い</t>
    <rPh sb="0" eb="2">
      <t>サケヨ</t>
    </rPh>
    <phoneticPr fontId="2"/>
  </si>
  <si>
    <t>―</t>
    <phoneticPr fontId="2"/>
  </si>
  <si>
    <t>平成２７年</t>
    <rPh sb="0" eb="2">
      <t>ヘイセイ</t>
    </rPh>
    <rPh sb="4" eb="5">
      <t>ネン</t>
    </rPh>
    <phoneticPr fontId="2"/>
  </si>
  <si>
    <t>※公務員を除く</t>
    <rPh sb="1" eb="4">
      <t>コウムイン</t>
    </rPh>
    <rPh sb="5" eb="6">
      <t>ノゾ</t>
    </rPh>
    <phoneticPr fontId="2"/>
  </si>
  <si>
    <t>（平成28年2月1日現在　単位：ｈａ・ｔ）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2"/>
  </si>
  <si>
    <t>（平成27年2月1日現在　単位：戸・ha）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2"/>
  </si>
  <si>
    <t>×</t>
    <phoneticPr fontId="2"/>
  </si>
  <si>
    <t>（平成27年2月1日現在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2"/>
  </si>
  <si>
    <t>（平成27年2月1日現在）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</si>
  <si>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（平成26年7月1日現在　単位：事業所･人･万円）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9">
      <t>ジギョウショ</t>
    </rPh>
    <rPh sb="20" eb="21">
      <t>ニン</t>
    </rPh>
    <rPh sb="22" eb="24">
      <t>マンエン</t>
    </rPh>
    <phoneticPr fontId="2"/>
  </si>
  <si>
    <t>×</t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</si>
  <si>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</si>
  <si>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</si>
  <si>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</si>
  <si>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平成
27年度</t>
    <rPh sb="0" eb="2">
      <t>ヘイセイ</t>
    </rPh>
    <rPh sb="5" eb="6">
      <t>ネン</t>
    </rPh>
    <rPh sb="6" eb="7">
      <t>ド</t>
    </rPh>
    <phoneticPr fontId="2"/>
  </si>
  <si>
    <t>高　橋　駅</t>
    <rPh sb="0" eb="1">
      <t>コウ</t>
    </rPh>
    <rPh sb="2" eb="3">
      <t>ハシ</t>
    </rPh>
    <rPh sb="4" eb="5">
      <t>エキ</t>
    </rPh>
    <phoneticPr fontId="2"/>
  </si>
  <si>
    <t>永　尾　駅</t>
    <rPh sb="0" eb="1">
      <t>エイ</t>
    </rPh>
    <rPh sb="2" eb="3">
      <t>オ</t>
    </rPh>
    <rPh sb="4" eb="5">
      <t>エキ</t>
    </rPh>
    <phoneticPr fontId="2"/>
  </si>
  <si>
    <t>北　方　駅</t>
    <rPh sb="0" eb="1">
      <t>キタ</t>
    </rPh>
    <rPh sb="2" eb="3">
      <t>カタ</t>
    </rPh>
    <rPh sb="4" eb="5">
      <t>エキ</t>
    </rPh>
    <phoneticPr fontId="2"/>
  </si>
  <si>
    <t>三 間 坂 駅</t>
    <rPh sb="0" eb="1">
      <t>サン</t>
    </rPh>
    <rPh sb="2" eb="3">
      <t>アイダ</t>
    </rPh>
    <rPh sb="4" eb="5">
      <t>サカ</t>
    </rPh>
    <rPh sb="6" eb="7">
      <t>エキ</t>
    </rPh>
    <phoneticPr fontId="2"/>
  </si>
  <si>
    <t>電気
関係</t>
    <rPh sb="0" eb="2">
      <t>デンキ</t>
    </rPh>
    <rPh sb="3" eb="5">
      <t>カンケイ</t>
    </rPh>
    <phoneticPr fontId="2"/>
  </si>
  <si>
    <t>ガソリン
油類</t>
    <rPh sb="5" eb="6">
      <t>アブラ</t>
    </rPh>
    <rPh sb="6" eb="7">
      <t>ルイ</t>
    </rPh>
    <phoneticPr fontId="2"/>
  </si>
  <si>
    <t>たきび</t>
    <phoneticPr fontId="2"/>
  </si>
  <si>
    <t>コンロ</t>
    <phoneticPr fontId="2"/>
  </si>
  <si>
    <t>放火</t>
    <phoneticPr fontId="2"/>
  </si>
  <si>
    <t>不明</t>
    <phoneticPr fontId="2"/>
  </si>
  <si>
    <t>■認定こども園</t>
    <rPh sb="1" eb="3">
      <t>ニンテイ</t>
    </rPh>
    <rPh sb="6" eb="7">
      <t>エン</t>
    </rPh>
    <phoneticPr fontId="2"/>
  </si>
  <si>
    <t>0～2歳</t>
    <rPh sb="3" eb="4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</si>
  <si>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</si>
  <si>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</si>
  <si>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</si>
  <si>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園数</t>
    <rPh sb="0" eb="1">
      <t>エン</t>
    </rPh>
    <rPh sb="1" eb="2">
      <t>スウ</t>
    </rPh>
    <phoneticPr fontId="2"/>
  </si>
  <si>
    <t>（平成29年4月1日現在　単位：ha）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</si>
  <si>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</si>
  <si>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</si>
  <si>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</si>
  <si>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電気・ガス・水道・廃棄物処理業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</si>
  <si>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</si>
  <si>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</si>
  <si>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</si>
  <si>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</si>
  <si>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</si>
  <si>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</si>
  <si>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教育</t>
    <rPh sb="0" eb="2">
      <t>キョウイク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</si>
  <si>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</si>
  <si>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その他サービス</t>
    <rPh sb="2" eb="3">
      <t>タ</t>
    </rPh>
    <phoneticPr fontId="2"/>
  </si>
  <si>
    <t>（控除）資本形成に係る消費税</t>
    <rPh sb="1" eb="3">
      <t>コウジョ</t>
    </rPh>
    <rPh sb="4" eb="6">
      <t>シホン</t>
    </rPh>
    <rPh sb="6" eb="8">
      <t>ケイセイ</t>
    </rPh>
    <rPh sb="9" eb="10">
      <t>カカ</t>
    </rPh>
    <rPh sb="11" eb="14">
      <t>ショウヒゼイ</t>
    </rPh>
    <phoneticPr fontId="2"/>
  </si>
  <si>
    <t>（資料：経済センサス-活動調査、工業統計調査）</t>
    <rPh sb="1" eb="3">
      <t>シリョウ</t>
    </rPh>
    <rPh sb="11" eb="15">
      <t>カツドウチョウサ</t>
    </rPh>
    <rPh sb="16" eb="18">
      <t>コウギョウ</t>
    </rPh>
    <rPh sb="18" eb="20">
      <t>トウケイ</t>
    </rPh>
    <rPh sb="20" eb="22">
      <t>チョウサ</t>
    </rPh>
    <phoneticPr fontId="2"/>
  </si>
  <si>
    <t>繊維工業</t>
  </si>
  <si>
    <t>印刷・同関連業</t>
  </si>
  <si>
    <t>化学工業</t>
  </si>
  <si>
    <t>鉄鋼業</t>
  </si>
  <si>
    <t>食料品</t>
  </si>
  <si>
    <t>飲料・たばこ・飼料</t>
  </si>
  <si>
    <t>家具・装備品</t>
  </si>
  <si>
    <t>なめし革・同製品・毛皮</t>
  </si>
  <si>
    <t>窯業・土石製品</t>
  </si>
  <si>
    <t>金属製品</t>
  </si>
  <si>
    <t>はん用機械器具</t>
  </si>
  <si>
    <t>生産用機械器具</t>
  </si>
  <si>
    <t>電子部品・デバイス・電子回路</t>
  </si>
  <si>
    <t>電気機械器具</t>
  </si>
  <si>
    <t>情報通信機械器具</t>
  </si>
  <si>
    <t>輸送用機械器具</t>
  </si>
  <si>
    <t>プラスチック製品</t>
  </si>
  <si>
    <t>木材・木製品</t>
  </si>
  <si>
    <t>その他の製造業</t>
    <rPh sb="4" eb="7">
      <t>セイゾウギョウ</t>
    </rPh>
    <phoneticPr fontId="2"/>
  </si>
  <si>
    <t>■町別人口・世帯数</t>
    <phoneticPr fontId="2"/>
  </si>
  <si>
    <t>※外国人は含まない</t>
    <phoneticPr fontId="2"/>
  </si>
  <si>
    <t>※外国人を含む</t>
  </si>
  <si>
    <t>※外国人を含む</t>
    <phoneticPr fontId="2"/>
  </si>
  <si>
    <t>（平成29年9月30日現在　単位：人・世帯・人/㎢）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ニン</t>
    </rPh>
    <rPh sb="19" eb="21">
      <t>セタイ</t>
    </rPh>
    <rPh sb="22" eb="23">
      <t>ニン</t>
    </rPh>
    <phoneticPr fontId="2"/>
  </si>
  <si>
    <t>※年齢不詳者を除く</t>
  </si>
  <si>
    <t>合計</t>
    <rPh sb="0" eb="2">
      <t>ゴウケイケイ</t>
    </rPh>
    <phoneticPr fontId="2"/>
  </si>
  <si>
    <t>（平成29年9月30日現在　単位：人・世帯）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rPh sb="14" eb="16">
      <t>タンイ</t>
    </rPh>
    <rPh sb="17" eb="18">
      <t>ニン</t>
    </rPh>
    <rPh sb="19" eb="21">
      <t>セタイ</t>
    </rPh>
    <phoneticPr fontId="2"/>
  </si>
  <si>
    <t>下黒髪</t>
    <rPh sb="0" eb="1">
      <t>シモ</t>
    </rPh>
    <phoneticPr fontId="2"/>
  </si>
  <si>
    <t>（平成29年9月30日現在　単位：人）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</si>
</sst>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0_ "/>
    <numFmt numFmtId="177" formatCode="0.0_ "/>
    <numFmt numFmtId="179" formatCode="#,##0.0;[Red]\-#,##0.0"/>
    <numFmt numFmtId="180" formatCode="#,##0_ "/>
    <numFmt numFmtId="181" formatCode="#,##0.00_ "/>
    <numFmt numFmtId="182" formatCode="#,##0.0_ "/>
    <numFmt numFmtId="183" formatCode="#,##0_);[Red]\(#,##0\)"/>
    <numFmt numFmtId="184" formatCode="#,##0.00_ ;[Red]\-#,##0.00\ "/>
    <numFmt numFmtId="185" formatCode="0_ "/>
    <numFmt numFmtId="187" formatCode="#,##0_ ;[Red]\-#,##0\ "/>
    <numFmt numFmtId="188" formatCode="#,##0.0_ ;[Red]\-#,##0.0\ "/>
    <numFmt numFmtId="189" formatCode="#,##0.0_);[Red]\(#,##0.0\)"/>
    <numFmt numFmtId="191" formatCode="#,##0.0;&quot;△ &quot;#,##0.0"/>
    <numFmt numFmtId="192" formatCode="#,##0;&quot;△ &quot;#,##0"/>
    <numFmt numFmtId="201" formatCode="#,##0.00_);\(#,##0.00\)"/>
    <numFmt numFmtId="205" formatCode="0_);\(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5"/>
      <name val="HGSｺﾞｼｯｸM"/>
      <family val="3"/>
      <charset val="128"/>
    </font>
    <font>
      <sz val="1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.5"/>
      <name val="HGSｺﾞｼｯｸM"/>
      <family val="3"/>
      <charset val="128"/>
    </font>
    <font>
      <sz val="8.5"/>
      <name val="HGSｺﾞｼｯｸM"/>
      <family val="3"/>
      <charset val="128"/>
    </font>
    <font>
      <sz val="12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2" fillId="0" borderId="0"/>
  </cellStyleXfs>
  <cellXfs count="113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83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80" fontId="9" fillId="0" borderId="0" xfId="0" applyNumberFormat="1" applyFont="1" applyFill="1" applyBorder="1" applyAlignment="1">
      <alignment vertical="center" wrapText="1"/>
    </xf>
    <xf numFmtId="182" fontId="9" fillId="0" borderId="0" xfId="0" applyNumberFormat="1" applyFont="1" applyFill="1" applyBorder="1" applyAlignment="1">
      <alignment vertical="center" wrapText="1"/>
    </xf>
    <xf numFmtId="38" fontId="9" fillId="0" borderId="0" xfId="3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176" fontId="9" fillId="0" borderId="0" xfId="0" applyNumberFormat="1" applyFont="1" applyFill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180" fontId="9" fillId="0" borderId="0" xfId="0" applyNumberFormat="1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38" fontId="13" fillId="0" borderId="0" xfId="3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38" fontId="3" fillId="0" borderId="0" xfId="3" applyFont="1" applyFill="1" applyBorder="1" applyAlignment="1">
      <alignment vertical="center"/>
    </xf>
    <xf numFmtId="187" fontId="3" fillId="0" borderId="0" xfId="3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3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0" fontId="9" fillId="0" borderId="2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10" xfId="0" applyFont="1" applyFill="1" applyBorder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89" fontId="3" fillId="0" borderId="0" xfId="3" applyNumberFormat="1" applyFont="1" applyFill="1" applyBorder="1" applyAlignment="1">
      <alignment vertical="center"/>
    </xf>
    <xf numFmtId="189" fontId="3" fillId="0" borderId="0" xfId="0" applyNumberFormat="1" applyFont="1" applyFill="1" applyBorder="1" applyAlignment="1">
      <alignment vertical="center"/>
    </xf>
    <xf numFmtId="189" fontId="3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189" fontId="9" fillId="0" borderId="0" xfId="3" applyNumberFormat="1" applyFont="1" applyFill="1" applyBorder="1" applyAlignment="1">
      <alignment vertical="center"/>
    </xf>
    <xf numFmtId="189" fontId="9" fillId="0" borderId="0" xfId="0" applyNumberFormat="1" applyFont="1" applyFill="1" applyBorder="1" applyAlignment="1">
      <alignment vertical="center"/>
    </xf>
    <xf numFmtId="0" fontId="27" fillId="0" borderId="0" xfId="0" applyFont="1" applyFill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177" fontId="9" fillId="0" borderId="44" xfId="0" applyNumberFormat="1" applyFont="1" applyFill="1" applyBorder="1" applyAlignment="1">
      <alignment horizontal="right" vertical="center"/>
    </xf>
    <xf numFmtId="177" fontId="9" fillId="0" borderId="45" xfId="0" applyNumberFormat="1" applyFont="1" applyFill="1" applyBorder="1" applyAlignment="1">
      <alignment horizontal="right" vertical="center"/>
    </xf>
    <xf numFmtId="177" fontId="9" fillId="0" borderId="46" xfId="0" applyNumberFormat="1" applyFont="1" applyFill="1" applyBorder="1" applyAlignment="1">
      <alignment horizontal="right" vertical="center"/>
    </xf>
    <xf numFmtId="177" fontId="9" fillId="0" borderId="47" xfId="0" applyNumberFormat="1" applyFont="1" applyFill="1" applyBorder="1" applyAlignment="1">
      <alignment horizontal="right" vertical="center"/>
    </xf>
    <xf numFmtId="177" fontId="9" fillId="0" borderId="48" xfId="0" applyNumberFormat="1" applyFont="1" applyFill="1" applyBorder="1" applyAlignment="1">
      <alignment horizontal="right" vertical="center"/>
    </xf>
    <xf numFmtId="177" fontId="9" fillId="0" borderId="49" xfId="0" applyNumberFormat="1" applyFont="1" applyFill="1" applyBorder="1" applyAlignment="1">
      <alignment horizontal="right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right" vertical="center"/>
    </xf>
    <xf numFmtId="0" fontId="9" fillId="0" borderId="49" xfId="0" applyFont="1" applyFill="1" applyBorder="1" applyAlignment="1">
      <alignment horizontal="right" vertical="center"/>
    </xf>
    <xf numFmtId="177" fontId="9" fillId="0" borderId="6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177" fontId="9" fillId="0" borderId="11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9" fillId="0" borderId="23" xfId="0" applyNumberFormat="1" applyFont="1" applyFill="1" applyBorder="1" applyAlignment="1">
      <alignment horizontal="right" vertical="center"/>
    </xf>
    <xf numFmtId="177" fontId="9" fillId="0" borderId="24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24" xfId="0" applyFont="1" applyFill="1" applyBorder="1" applyAlignment="1">
      <alignment horizontal="right" vertical="center"/>
    </xf>
    <xf numFmtId="176" fontId="9" fillId="0" borderId="25" xfId="0" applyNumberFormat="1" applyFont="1" applyFill="1" applyBorder="1" applyAlignment="1">
      <alignment horizontal="right" vertical="center"/>
    </xf>
    <xf numFmtId="176" fontId="9" fillId="0" borderId="41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right" vertical="center"/>
    </xf>
    <xf numFmtId="176" fontId="9" fillId="0" borderId="39" xfId="0" applyNumberFormat="1" applyFont="1" applyFill="1" applyBorder="1" applyAlignment="1">
      <alignment horizontal="right" vertical="center"/>
    </xf>
    <xf numFmtId="176" fontId="9" fillId="0" borderId="24" xfId="0" applyNumberFormat="1" applyFont="1" applyFill="1" applyBorder="1" applyAlignment="1">
      <alignment horizontal="right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176" fontId="9" fillId="0" borderId="36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/>
    </xf>
    <xf numFmtId="176" fontId="9" fillId="0" borderId="37" xfId="0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176" fontId="9" fillId="0" borderId="38" xfId="0" applyNumberFormat="1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6" fontId="9" fillId="0" borderId="35" xfId="0" applyNumberFormat="1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38" fontId="13" fillId="0" borderId="30" xfId="3" applyFont="1" applyFill="1" applyBorder="1" applyAlignment="1">
      <alignment horizontal="right" vertical="center"/>
    </xf>
    <xf numFmtId="38" fontId="13" fillId="0" borderId="18" xfId="3" applyFont="1" applyFill="1" applyBorder="1" applyAlignment="1">
      <alignment horizontal="right" vertical="center"/>
    </xf>
    <xf numFmtId="38" fontId="13" fillId="0" borderId="19" xfId="3" applyFont="1" applyFill="1" applyBorder="1" applyAlignment="1">
      <alignment horizontal="right" vertical="center"/>
    </xf>
    <xf numFmtId="38" fontId="13" fillId="2" borderId="30" xfId="3" applyFont="1" applyFill="1" applyBorder="1" applyAlignment="1">
      <alignment horizontal="right" vertical="center"/>
    </xf>
    <xf numFmtId="38" fontId="13" fillId="2" borderId="18" xfId="3" applyFont="1" applyFill="1" applyBorder="1" applyAlignment="1">
      <alignment horizontal="right" vertical="center"/>
    </xf>
    <xf numFmtId="38" fontId="13" fillId="2" borderId="19" xfId="3" applyFont="1" applyFill="1" applyBorder="1" applyAlignment="1">
      <alignment horizontal="right" vertical="center"/>
    </xf>
    <xf numFmtId="38" fontId="13" fillId="0" borderId="22" xfId="3" applyFont="1" applyFill="1" applyBorder="1" applyAlignment="1">
      <alignment horizontal="right" vertical="center"/>
    </xf>
    <xf numFmtId="38" fontId="13" fillId="0" borderId="23" xfId="3" applyFont="1" applyFill="1" applyBorder="1" applyAlignment="1">
      <alignment horizontal="right" vertical="center"/>
    </xf>
    <xf numFmtId="38" fontId="13" fillId="0" borderId="24" xfId="3" applyFont="1" applyFill="1" applyBorder="1" applyAlignment="1">
      <alignment horizontal="right" vertical="center"/>
    </xf>
    <xf numFmtId="38" fontId="13" fillId="2" borderId="22" xfId="3" applyFont="1" applyFill="1" applyBorder="1" applyAlignment="1">
      <alignment horizontal="right" vertical="center"/>
    </xf>
    <xf numFmtId="38" fontId="13" fillId="2" borderId="23" xfId="3" applyFont="1" applyFill="1" applyBorder="1" applyAlignment="1">
      <alignment horizontal="right" vertical="center"/>
    </xf>
    <xf numFmtId="38" fontId="13" fillId="2" borderId="24" xfId="3" applyFont="1" applyFill="1" applyBorder="1" applyAlignment="1">
      <alignment horizontal="right" vertical="center"/>
    </xf>
    <xf numFmtId="0" fontId="13" fillId="0" borderId="25" xfId="0" applyFont="1" applyFill="1" applyBorder="1" applyAlignment="1">
      <alignment horizontal="center" vertical="center"/>
    </xf>
    <xf numFmtId="38" fontId="13" fillId="2" borderId="26" xfId="3" applyFont="1" applyFill="1" applyBorder="1" applyAlignment="1">
      <alignment horizontal="right" vertical="center"/>
    </xf>
    <xf numFmtId="38" fontId="13" fillId="2" borderId="27" xfId="3" applyFont="1" applyFill="1" applyBorder="1" applyAlignment="1">
      <alignment horizontal="right" vertical="center"/>
    </xf>
    <xf numFmtId="38" fontId="13" fillId="2" borderId="28" xfId="3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right" vertical="center"/>
    </xf>
    <xf numFmtId="0" fontId="14" fillId="2" borderId="27" xfId="0" applyFont="1" applyFill="1" applyBorder="1" applyAlignment="1">
      <alignment horizontal="right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38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81" xfId="0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38" fontId="13" fillId="0" borderId="69" xfId="3" applyFont="1" applyFill="1" applyBorder="1" applyAlignment="1">
      <alignment horizontal="right" vertical="center"/>
    </xf>
    <xf numFmtId="38" fontId="13" fillId="0" borderId="66" xfId="3" applyFont="1" applyFill="1" applyBorder="1" applyAlignment="1">
      <alignment horizontal="right" vertical="center"/>
    </xf>
    <xf numFmtId="38" fontId="13" fillId="0" borderId="12" xfId="3" applyFont="1" applyFill="1" applyBorder="1" applyAlignment="1">
      <alignment horizontal="right" vertical="center"/>
    </xf>
    <xf numFmtId="38" fontId="13" fillId="0" borderId="67" xfId="3" applyFont="1" applyFill="1" applyBorder="1" applyAlignment="1">
      <alignment horizontal="right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/>
    </xf>
    <xf numFmtId="0" fontId="13" fillId="0" borderId="87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38" fontId="13" fillId="0" borderId="89" xfId="3" applyFont="1" applyFill="1" applyBorder="1" applyAlignment="1">
      <alignment horizontal="right" vertical="center"/>
    </xf>
    <xf numFmtId="38" fontId="13" fillId="0" borderId="90" xfId="3" applyFont="1" applyFill="1" applyBorder="1" applyAlignment="1">
      <alignment horizontal="right" vertical="center"/>
    </xf>
    <xf numFmtId="38" fontId="13" fillId="0" borderId="91" xfId="3" applyFont="1" applyFill="1" applyBorder="1" applyAlignment="1">
      <alignment horizontal="right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/>
    </xf>
    <xf numFmtId="0" fontId="13" fillId="0" borderId="92" xfId="0" applyFont="1" applyFill="1" applyBorder="1" applyAlignment="1">
      <alignment horizontal="center" vertical="center"/>
    </xf>
    <xf numFmtId="38" fontId="13" fillId="0" borderId="92" xfId="3" applyFont="1" applyFill="1" applyBorder="1" applyAlignment="1">
      <alignment horizontal="right" vertical="center"/>
    </xf>
    <xf numFmtId="38" fontId="13" fillId="0" borderId="93" xfId="3" applyFont="1" applyFill="1" applyBorder="1" applyAlignment="1">
      <alignment horizontal="right" vertical="center"/>
    </xf>
    <xf numFmtId="38" fontId="13" fillId="0" borderId="94" xfId="3" applyFont="1" applyFill="1" applyBorder="1" applyAlignment="1">
      <alignment horizontal="right" vertical="center"/>
    </xf>
    <xf numFmtId="38" fontId="13" fillId="0" borderId="95" xfId="3" applyFont="1" applyFill="1" applyBorder="1" applyAlignment="1">
      <alignment horizontal="right" vertical="center"/>
    </xf>
    <xf numFmtId="0" fontId="13" fillId="0" borderId="93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center" vertical="center"/>
    </xf>
    <xf numFmtId="0" fontId="13" fillId="0" borderId="96" xfId="0" applyFont="1" applyFill="1" applyBorder="1" applyAlignment="1">
      <alignment horizontal="center" vertical="center"/>
    </xf>
    <xf numFmtId="38" fontId="13" fillId="0" borderId="96" xfId="3" applyFont="1" applyFill="1" applyBorder="1" applyAlignment="1">
      <alignment horizontal="right" vertical="center"/>
    </xf>
    <xf numFmtId="38" fontId="13" fillId="0" borderId="29" xfId="3" applyFont="1" applyFill="1" applyBorder="1" applyAlignment="1">
      <alignment horizontal="right" vertical="center"/>
    </xf>
    <xf numFmtId="38" fontId="13" fillId="0" borderId="97" xfId="3" applyFont="1" applyFill="1" applyBorder="1" applyAlignment="1">
      <alignment horizontal="right" vertical="center"/>
    </xf>
    <xf numFmtId="38" fontId="13" fillId="0" borderId="98" xfId="3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9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38" fontId="13" fillId="0" borderId="17" xfId="3" applyFont="1" applyFill="1" applyBorder="1" applyAlignment="1">
      <alignment horizontal="right" vertical="center"/>
    </xf>
    <xf numFmtId="38" fontId="13" fillId="0" borderId="29" xfId="3" applyFont="1" applyFill="1" applyBorder="1" applyAlignment="1">
      <alignment vertical="center"/>
    </xf>
    <xf numFmtId="38" fontId="13" fillId="0" borderId="97" xfId="3" applyFont="1" applyFill="1" applyBorder="1" applyAlignment="1">
      <alignment vertical="center"/>
    </xf>
    <xf numFmtId="38" fontId="13" fillId="0" borderId="98" xfId="3" applyFont="1" applyFill="1" applyBorder="1" applyAlignment="1">
      <alignment vertical="center"/>
    </xf>
    <xf numFmtId="38" fontId="13" fillId="0" borderId="17" xfId="3" applyFont="1" applyFill="1" applyBorder="1" applyAlignment="1">
      <alignment vertical="center"/>
    </xf>
    <xf numFmtId="38" fontId="13" fillId="0" borderId="89" xfId="0" applyNumberFormat="1" applyFont="1" applyFill="1" applyBorder="1" applyAlignment="1">
      <alignment horizontal="right" vertical="center"/>
    </xf>
    <xf numFmtId="0" fontId="13" fillId="0" borderId="90" xfId="0" applyFont="1" applyFill="1" applyBorder="1" applyAlignment="1">
      <alignment horizontal="right" vertical="center"/>
    </xf>
    <xf numFmtId="0" fontId="13" fillId="0" borderId="91" xfId="0" applyFont="1" applyFill="1" applyBorder="1" applyAlignment="1">
      <alignment horizontal="right" vertical="center"/>
    </xf>
    <xf numFmtId="0" fontId="13" fillId="0" borderId="92" xfId="0" applyFont="1" applyFill="1" applyBorder="1" applyAlignment="1">
      <alignment horizontal="right" vertical="center"/>
    </xf>
    <xf numFmtId="0" fontId="13" fillId="0" borderId="99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/>
    </xf>
    <xf numFmtId="0" fontId="13" fillId="0" borderId="101" xfId="0" applyFont="1" applyFill="1" applyBorder="1" applyAlignment="1">
      <alignment horizontal="center" vertical="center"/>
    </xf>
    <xf numFmtId="38" fontId="13" fillId="0" borderId="102" xfId="3" applyFont="1" applyFill="1" applyBorder="1" applyAlignment="1">
      <alignment horizontal="right" vertical="center"/>
    </xf>
    <xf numFmtId="38" fontId="13" fillId="0" borderId="103" xfId="3" applyFont="1" applyFill="1" applyBorder="1" applyAlignment="1">
      <alignment horizontal="right" vertical="center"/>
    </xf>
    <xf numFmtId="38" fontId="13" fillId="0" borderId="104" xfId="3" applyFont="1" applyFill="1" applyBorder="1" applyAlignment="1">
      <alignment horizontal="right" vertical="center"/>
    </xf>
    <xf numFmtId="38" fontId="13" fillId="0" borderId="105" xfId="3" applyFont="1" applyFill="1" applyBorder="1" applyAlignment="1">
      <alignment horizontal="right" vertical="center"/>
    </xf>
    <xf numFmtId="0" fontId="13" fillId="0" borderId="106" xfId="0" applyFont="1" applyFill="1" applyBorder="1" applyAlignment="1">
      <alignment horizontal="center" vertical="center"/>
    </xf>
    <xf numFmtId="0" fontId="13" fillId="0" borderId="102" xfId="0" applyFont="1" applyFill="1" applyBorder="1" applyAlignment="1">
      <alignment horizontal="center" vertical="center"/>
    </xf>
    <xf numFmtId="0" fontId="13" fillId="0" borderId="103" xfId="0" applyFont="1" applyFill="1" applyBorder="1" applyAlignment="1">
      <alignment horizontal="center" vertical="center"/>
    </xf>
    <xf numFmtId="0" fontId="13" fillId="0" borderId="104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/>
    </xf>
    <xf numFmtId="38" fontId="13" fillId="0" borderId="108" xfId="3" applyFont="1" applyFill="1" applyBorder="1" applyAlignment="1">
      <alignment horizontal="right" vertical="center"/>
    </xf>
    <xf numFmtId="38" fontId="13" fillId="0" borderId="109" xfId="3" applyFont="1" applyFill="1" applyBorder="1" applyAlignment="1">
      <alignment horizontal="right" vertical="center"/>
    </xf>
    <xf numFmtId="38" fontId="13" fillId="0" borderId="110" xfId="3" applyFont="1" applyFill="1" applyBorder="1" applyAlignment="1">
      <alignment horizontal="right" vertical="center"/>
    </xf>
    <xf numFmtId="38" fontId="13" fillId="0" borderId="111" xfId="3" applyFont="1" applyFill="1" applyBorder="1" applyAlignment="1">
      <alignment horizontal="right" vertical="center"/>
    </xf>
    <xf numFmtId="0" fontId="13" fillId="0" borderId="11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38" fontId="9" fillId="0" borderId="76" xfId="3" applyFont="1" applyFill="1" applyBorder="1" applyAlignment="1">
      <alignment horizontal="center" vertical="center"/>
    </xf>
    <xf numFmtId="38" fontId="9" fillId="0" borderId="2" xfId="3" applyFont="1" applyFill="1" applyBorder="1" applyAlignment="1">
      <alignment horizontal="center" vertical="center"/>
    </xf>
    <xf numFmtId="38" fontId="9" fillId="0" borderId="43" xfId="3" applyFont="1" applyFill="1" applyBorder="1" applyAlignment="1">
      <alignment horizontal="center" vertical="center"/>
    </xf>
    <xf numFmtId="38" fontId="9" fillId="0" borderId="77" xfId="3" applyFont="1" applyFill="1" applyBorder="1" applyAlignment="1">
      <alignment horizontal="center" vertical="center"/>
    </xf>
    <xf numFmtId="38" fontId="9" fillId="0" borderId="5" xfId="3" applyFont="1" applyFill="1" applyBorder="1" applyAlignment="1">
      <alignment horizontal="center" vertical="center"/>
    </xf>
    <xf numFmtId="38" fontId="9" fillId="0" borderId="14" xfId="3" applyFont="1" applyFill="1" applyBorder="1" applyAlignment="1">
      <alignment horizontal="center" vertical="center"/>
    </xf>
    <xf numFmtId="38" fontId="9" fillId="0" borderId="31" xfId="3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11" xfId="3" applyFont="1" applyFill="1" applyBorder="1" applyAlignment="1">
      <alignment horizontal="right" vertical="center"/>
    </xf>
    <xf numFmtId="38" fontId="9" fillId="0" borderId="69" xfId="3" applyFont="1" applyFill="1" applyBorder="1" applyAlignment="1">
      <alignment horizontal="right" vertical="center"/>
    </xf>
    <xf numFmtId="38" fontId="9" fillId="0" borderId="66" xfId="3" applyFont="1" applyFill="1" applyBorder="1" applyAlignment="1">
      <alignment horizontal="right" vertical="center"/>
    </xf>
    <xf numFmtId="38" fontId="9" fillId="0" borderId="68" xfId="3" applyFont="1" applyFill="1" applyBorder="1" applyAlignment="1">
      <alignment horizontal="right" vertical="center"/>
    </xf>
    <xf numFmtId="38" fontId="9" fillId="0" borderId="78" xfId="3" applyFont="1" applyFill="1" applyBorder="1" applyAlignment="1">
      <alignment horizontal="center" vertical="center"/>
    </xf>
    <xf numFmtId="38" fontId="9" fillId="0" borderId="79" xfId="3" applyFont="1" applyFill="1" applyBorder="1" applyAlignment="1">
      <alignment horizontal="center" vertical="center"/>
    </xf>
    <xf numFmtId="38" fontId="9" fillId="0" borderId="80" xfId="3" applyFont="1" applyFill="1" applyBorder="1" applyAlignment="1">
      <alignment horizontal="center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23" xfId="3" applyFont="1" applyFill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67" xfId="3" applyFont="1" applyFill="1" applyBorder="1" applyAlignment="1">
      <alignment horizontal="right" vertical="center"/>
    </xf>
    <xf numFmtId="38" fontId="9" fillId="0" borderId="22" xfId="3" applyFont="1" applyFill="1" applyBorder="1" applyAlignment="1">
      <alignment horizontal="right" vertical="center"/>
    </xf>
    <xf numFmtId="38" fontId="9" fillId="0" borderId="30" xfId="3" applyFont="1" applyFill="1" applyBorder="1" applyAlignment="1">
      <alignment horizontal="right" vertical="center"/>
    </xf>
    <xf numFmtId="38" fontId="9" fillId="0" borderId="18" xfId="3" applyFont="1" applyFill="1" applyBorder="1" applyAlignment="1">
      <alignment horizontal="right" vertical="center"/>
    </xf>
    <xf numFmtId="38" fontId="9" fillId="0" borderId="19" xfId="3" applyFont="1" applyFill="1" applyBorder="1" applyAlignment="1">
      <alignment horizontal="right" vertical="center"/>
    </xf>
    <xf numFmtId="38" fontId="9" fillId="0" borderId="70" xfId="3" applyFont="1" applyFill="1" applyBorder="1" applyAlignment="1">
      <alignment horizontal="right" vertical="center"/>
    </xf>
    <xf numFmtId="38" fontId="9" fillId="0" borderId="71" xfId="3" applyFont="1" applyFill="1" applyBorder="1" applyAlignment="1">
      <alignment horizontal="right" vertical="center"/>
    </xf>
    <xf numFmtId="38" fontId="9" fillId="0" borderId="72" xfId="3" applyFont="1" applyFill="1" applyBorder="1" applyAlignment="1">
      <alignment horizontal="right" vertical="center"/>
    </xf>
    <xf numFmtId="38" fontId="9" fillId="0" borderId="73" xfId="3" applyFont="1" applyFill="1" applyBorder="1" applyAlignment="1">
      <alignment horizontal="right" vertical="center"/>
    </xf>
    <xf numFmtId="38" fontId="9" fillId="0" borderId="74" xfId="3" applyFont="1" applyFill="1" applyBorder="1" applyAlignment="1">
      <alignment horizontal="right" vertical="center"/>
    </xf>
    <xf numFmtId="38" fontId="9" fillId="0" borderId="75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38" fontId="9" fillId="0" borderId="31" xfId="3" applyFont="1" applyFill="1" applyBorder="1" applyAlignment="1">
      <alignment horizontal="right" vertical="center"/>
    </xf>
    <xf numFmtId="0" fontId="9" fillId="0" borderId="64" xfId="0" applyFont="1" applyFill="1" applyBorder="1" applyAlignment="1">
      <alignment horizontal="center" vertical="center"/>
    </xf>
    <xf numFmtId="38" fontId="9" fillId="0" borderId="64" xfId="3" applyFont="1" applyFill="1" applyBorder="1" applyAlignment="1">
      <alignment horizontal="right" vertical="center" indent="1"/>
    </xf>
    <xf numFmtId="0" fontId="9" fillId="0" borderId="65" xfId="0" applyFont="1" applyFill="1" applyBorder="1" applyAlignment="1">
      <alignment horizontal="center" vertical="center"/>
    </xf>
    <xf numFmtId="38" fontId="9" fillId="0" borderId="32" xfId="3" applyFont="1" applyFill="1" applyBorder="1" applyAlignment="1">
      <alignment horizontal="right" vertical="center" indent="1"/>
    </xf>
    <xf numFmtId="38" fontId="9" fillId="0" borderId="65" xfId="3" applyFont="1" applyFill="1" applyBorder="1" applyAlignment="1">
      <alignment horizontal="right" vertical="center" indent="1"/>
    </xf>
    <xf numFmtId="0" fontId="15" fillId="0" borderId="31" xfId="0" applyFont="1" applyFill="1" applyBorder="1" applyAlignment="1">
      <alignment horizontal="center" vertical="center" wrapText="1"/>
    </xf>
    <xf numFmtId="38" fontId="9" fillId="0" borderId="31" xfId="3" applyFont="1" applyFill="1" applyBorder="1" applyAlignment="1">
      <alignment horizontal="right" vertical="center" indent="1"/>
    </xf>
    <xf numFmtId="176" fontId="9" fillId="0" borderId="31" xfId="0" applyNumberFormat="1" applyFont="1" applyFill="1" applyBorder="1" applyAlignment="1">
      <alignment horizontal="right" vertical="center" indent="1"/>
    </xf>
    <xf numFmtId="177" fontId="9" fillId="0" borderId="32" xfId="0" applyNumberFormat="1" applyFont="1" applyFill="1" applyBorder="1" applyAlignment="1">
      <alignment horizontal="right" vertical="center" indent="1"/>
    </xf>
    <xf numFmtId="177" fontId="9" fillId="0" borderId="64" xfId="0" applyNumberFormat="1" applyFont="1" applyFill="1" applyBorder="1" applyAlignment="1">
      <alignment horizontal="right" vertical="center" indent="1"/>
    </xf>
    <xf numFmtId="176" fontId="9" fillId="0" borderId="32" xfId="0" applyNumberFormat="1" applyFont="1" applyFill="1" applyBorder="1" applyAlignment="1">
      <alignment horizontal="right" vertical="center" indent="1"/>
    </xf>
    <xf numFmtId="176" fontId="9" fillId="0" borderId="64" xfId="0" applyNumberFormat="1" applyFont="1" applyFill="1" applyBorder="1" applyAlignment="1">
      <alignment horizontal="right" vertical="center" indent="1"/>
    </xf>
    <xf numFmtId="0" fontId="9" fillId="0" borderId="61" xfId="0" applyFont="1" applyFill="1" applyBorder="1" applyAlignment="1">
      <alignment horizontal="center" vertical="center"/>
    </xf>
    <xf numFmtId="176" fontId="9" fillId="0" borderId="65" xfId="0" applyNumberFormat="1" applyFont="1" applyFill="1" applyBorder="1" applyAlignment="1">
      <alignment horizontal="right" vertical="center" indent="1"/>
    </xf>
    <xf numFmtId="177" fontId="9" fillId="0" borderId="65" xfId="0" applyNumberFormat="1" applyFont="1" applyFill="1" applyBorder="1" applyAlignment="1">
      <alignment horizontal="right" vertical="center" indent="1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28" xfId="0" applyNumberFormat="1" applyFont="1" applyFill="1" applyBorder="1" applyAlignment="1">
      <alignment horizontal="right" vertical="center"/>
    </xf>
    <xf numFmtId="177" fontId="9" fillId="0" borderId="31" xfId="0" applyNumberFormat="1" applyFont="1" applyFill="1" applyBorder="1" applyAlignment="1">
      <alignment horizontal="right" vertical="center"/>
    </xf>
    <xf numFmtId="177" fontId="9" fillId="0" borderId="60" xfId="0" applyNumberFormat="1" applyFont="1" applyFill="1" applyBorder="1" applyAlignment="1">
      <alignment horizontal="right" vertical="center"/>
    </xf>
    <xf numFmtId="38" fontId="9" fillId="0" borderId="60" xfId="3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left" vertical="center"/>
    </xf>
    <xf numFmtId="177" fontId="9" fillId="0" borderId="57" xfId="0" applyNumberFormat="1" applyFont="1" applyFill="1" applyBorder="1" applyAlignment="1">
      <alignment horizontal="right" vertical="center"/>
    </xf>
    <xf numFmtId="177" fontId="9" fillId="0" borderId="58" xfId="0" applyNumberFormat="1" applyFont="1" applyFill="1" applyBorder="1" applyAlignment="1">
      <alignment horizontal="right" vertical="center"/>
    </xf>
    <xf numFmtId="177" fontId="9" fillId="0" borderId="59" xfId="0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left" vertical="center"/>
    </xf>
    <xf numFmtId="38" fontId="9" fillId="0" borderId="21" xfId="3" applyFont="1" applyFill="1" applyBorder="1" applyAlignment="1">
      <alignment horizontal="right" vertical="center"/>
    </xf>
    <xf numFmtId="177" fontId="9" fillId="0" borderId="21" xfId="0" applyNumberFormat="1" applyFont="1" applyFill="1" applyBorder="1" applyAlignment="1">
      <alignment horizontal="right" vertical="center"/>
    </xf>
    <xf numFmtId="177" fontId="9" fillId="0" borderId="54" xfId="0" applyNumberFormat="1" applyFont="1" applyFill="1" applyBorder="1" applyAlignment="1">
      <alignment horizontal="right" vertical="center"/>
    </xf>
    <xf numFmtId="177" fontId="9" fillId="0" borderId="55" xfId="0" applyNumberFormat="1" applyFont="1" applyFill="1" applyBorder="1" applyAlignment="1">
      <alignment horizontal="right" vertical="center"/>
    </xf>
    <xf numFmtId="177" fontId="9" fillId="0" borderId="56" xfId="0" applyNumberFormat="1" applyFon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63" xfId="0" applyFont="1" applyFill="1" applyBorder="1" applyAlignment="1">
      <alignment horizontal="left" vertical="center"/>
    </xf>
    <xf numFmtId="38" fontId="9" fillId="0" borderId="63" xfId="3" applyFont="1" applyFill="1" applyBorder="1" applyAlignment="1">
      <alignment horizontal="right" vertical="center"/>
    </xf>
    <xf numFmtId="177" fontId="9" fillId="0" borderId="63" xfId="0" applyNumberFormat="1" applyFont="1" applyFill="1" applyBorder="1" applyAlignment="1">
      <alignment horizontal="right" vertical="center"/>
    </xf>
    <xf numFmtId="177" fontId="9" fillId="0" borderId="61" xfId="0" applyNumberFormat="1" applyFont="1" applyFill="1" applyBorder="1" applyAlignment="1">
      <alignment horizontal="right" vertical="center"/>
    </xf>
    <xf numFmtId="177" fontId="9" fillId="0" borderId="50" xfId="0" applyNumberFormat="1" applyFont="1" applyFill="1" applyBorder="1" applyAlignment="1">
      <alignment horizontal="right" vertical="center"/>
    </xf>
    <xf numFmtId="177" fontId="9" fillId="0" borderId="51" xfId="0" applyNumberFormat="1" applyFont="1" applyFill="1" applyBorder="1" applyAlignment="1">
      <alignment horizontal="right" vertical="center"/>
    </xf>
    <xf numFmtId="177" fontId="9" fillId="0" borderId="52" xfId="0" applyNumberFormat="1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left" vertical="center"/>
    </xf>
    <xf numFmtId="38" fontId="9" fillId="0" borderId="53" xfId="3" applyFont="1" applyFill="1" applyBorder="1" applyAlignment="1">
      <alignment horizontal="right" vertical="center"/>
    </xf>
    <xf numFmtId="177" fontId="9" fillId="0" borderId="53" xfId="0" applyNumberFormat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left" vertical="center"/>
    </xf>
    <xf numFmtId="38" fontId="9" fillId="0" borderId="25" xfId="3" applyFont="1" applyFill="1" applyBorder="1" applyAlignment="1">
      <alignment horizontal="right" vertical="center"/>
    </xf>
    <xf numFmtId="177" fontId="9" fillId="0" borderId="25" xfId="0" applyNumberFormat="1" applyFont="1" applyFill="1" applyBorder="1" applyAlignment="1">
      <alignment horizontal="right" vertical="center"/>
    </xf>
    <xf numFmtId="201" fontId="9" fillId="0" borderId="30" xfId="0" applyNumberFormat="1" applyFont="1" applyFill="1" applyBorder="1" applyAlignment="1">
      <alignment horizontal="right" vertical="center"/>
    </xf>
    <xf numFmtId="201" fontId="9" fillId="0" borderId="18" xfId="0" applyNumberFormat="1" applyFont="1" applyFill="1" applyBorder="1" applyAlignment="1">
      <alignment horizontal="right" vertical="center"/>
    </xf>
    <xf numFmtId="201" fontId="9" fillId="0" borderId="19" xfId="0" applyNumberFormat="1" applyFont="1" applyFill="1" applyBorder="1" applyAlignment="1">
      <alignment horizontal="right" vertical="center"/>
    </xf>
    <xf numFmtId="184" fontId="9" fillId="0" borderId="30" xfId="3" applyNumberFormat="1" applyFont="1" applyFill="1" applyBorder="1" applyAlignment="1">
      <alignment horizontal="right" vertical="center"/>
    </xf>
    <xf numFmtId="184" fontId="9" fillId="0" borderId="18" xfId="3" applyNumberFormat="1" applyFont="1" applyFill="1" applyBorder="1" applyAlignment="1">
      <alignment horizontal="right" vertical="center"/>
    </xf>
    <xf numFmtId="184" fontId="9" fillId="0" borderId="19" xfId="3" applyNumberFormat="1" applyFont="1" applyFill="1" applyBorder="1" applyAlignment="1">
      <alignment horizontal="right" vertical="center"/>
    </xf>
    <xf numFmtId="184" fontId="9" fillId="0" borderId="6" xfId="3" applyNumberFormat="1" applyFont="1" applyFill="1" applyBorder="1" applyAlignment="1">
      <alignment horizontal="right" vertical="center"/>
    </xf>
    <xf numFmtId="184" fontId="9" fillId="0" borderId="7" xfId="3" applyNumberFormat="1" applyFont="1" applyFill="1" applyBorder="1" applyAlignment="1">
      <alignment horizontal="right" vertical="center"/>
    </xf>
    <xf numFmtId="184" fontId="9" fillId="0" borderId="11" xfId="3" applyNumberFormat="1" applyFont="1" applyFill="1" applyBorder="1" applyAlignment="1">
      <alignment horizontal="right" vertical="center"/>
    </xf>
    <xf numFmtId="184" fontId="9" fillId="2" borderId="22" xfId="3" applyNumberFormat="1" applyFont="1" applyFill="1" applyBorder="1" applyAlignment="1">
      <alignment horizontal="right" vertical="center"/>
    </xf>
    <xf numFmtId="184" fontId="9" fillId="2" borderId="23" xfId="3" applyNumberFormat="1" applyFont="1" applyFill="1" applyBorder="1" applyAlignment="1">
      <alignment horizontal="right" vertical="center"/>
    </xf>
    <xf numFmtId="184" fontId="9" fillId="2" borderId="24" xfId="3" applyNumberFormat="1" applyFont="1" applyFill="1" applyBorder="1" applyAlignment="1">
      <alignment horizontal="right" vertical="center"/>
    </xf>
    <xf numFmtId="184" fontId="9" fillId="0" borderId="26" xfId="3" applyNumberFormat="1" applyFont="1" applyFill="1" applyBorder="1" applyAlignment="1">
      <alignment horizontal="right" vertical="center"/>
    </xf>
    <xf numFmtId="184" fontId="9" fillId="0" borderId="27" xfId="3" applyNumberFormat="1" applyFont="1" applyFill="1" applyBorder="1" applyAlignment="1">
      <alignment horizontal="right" vertical="center"/>
    </xf>
    <xf numFmtId="184" fontId="9" fillId="0" borderId="28" xfId="3" applyNumberFormat="1" applyFont="1" applyFill="1" applyBorder="1" applyAlignment="1">
      <alignment horizontal="right" vertical="center"/>
    </xf>
    <xf numFmtId="0" fontId="9" fillId="2" borderId="4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192" fontId="9" fillId="0" borderId="22" xfId="0" applyNumberFormat="1" applyFont="1" applyFill="1" applyBorder="1" applyAlignment="1">
      <alignment horizontal="right" vertical="center"/>
    </xf>
    <xf numFmtId="192" fontId="9" fillId="0" borderId="23" xfId="0" applyNumberFormat="1" applyFont="1" applyFill="1" applyBorder="1" applyAlignment="1">
      <alignment horizontal="right" vertical="center"/>
    </xf>
    <xf numFmtId="192" fontId="9" fillId="0" borderId="24" xfId="0" applyNumberFormat="1" applyFont="1" applyFill="1" applyBorder="1" applyAlignment="1">
      <alignment horizontal="right" vertical="center"/>
    </xf>
    <xf numFmtId="192" fontId="9" fillId="0" borderId="30" xfId="0" applyNumberFormat="1" applyFont="1" applyFill="1" applyBorder="1" applyAlignment="1">
      <alignment horizontal="right" vertical="center"/>
    </xf>
    <xf numFmtId="192" fontId="9" fillId="0" borderId="18" xfId="0" applyNumberFormat="1" applyFont="1" applyFill="1" applyBorder="1" applyAlignment="1">
      <alignment horizontal="right" vertical="center"/>
    </xf>
    <xf numFmtId="192" fontId="9" fillId="0" borderId="19" xfId="0" applyNumberFormat="1" applyFont="1" applyFill="1" applyBorder="1" applyAlignment="1">
      <alignment horizontal="right" vertical="center"/>
    </xf>
    <xf numFmtId="180" fontId="9" fillId="0" borderId="6" xfId="0" applyNumberFormat="1" applyFont="1" applyFill="1" applyBorder="1" applyAlignment="1">
      <alignment horizontal="right" vertical="center"/>
    </xf>
    <xf numFmtId="180" fontId="9" fillId="0" borderId="7" xfId="0" applyNumberFormat="1" applyFont="1" applyFill="1" applyBorder="1" applyAlignment="1">
      <alignment horizontal="right" vertical="center"/>
    </xf>
    <xf numFmtId="180" fontId="9" fillId="0" borderId="11" xfId="0" applyNumberFormat="1" applyFont="1" applyFill="1" applyBorder="1" applyAlignment="1">
      <alignment horizontal="right" vertical="center"/>
    </xf>
    <xf numFmtId="177" fontId="9" fillId="0" borderId="30" xfId="0" applyNumberFormat="1" applyFont="1" applyFill="1" applyBorder="1" applyAlignment="1">
      <alignment horizontal="right" vertical="center"/>
    </xf>
    <xf numFmtId="177" fontId="9" fillId="0" borderId="18" xfId="0" applyNumberFormat="1" applyFont="1" applyFill="1" applyBorder="1" applyAlignment="1">
      <alignment horizontal="right" vertical="center"/>
    </xf>
    <xf numFmtId="177" fontId="9" fillId="0" borderId="19" xfId="0" applyNumberFormat="1" applyFont="1" applyFill="1" applyBorder="1" applyAlignment="1">
      <alignment horizontal="right" vertical="center"/>
    </xf>
    <xf numFmtId="177" fontId="9" fillId="2" borderId="30" xfId="0" applyNumberFormat="1" applyFont="1" applyFill="1" applyBorder="1" applyAlignment="1">
      <alignment horizontal="right" vertical="center"/>
    </xf>
    <xf numFmtId="177" fontId="9" fillId="2" borderId="18" xfId="0" applyNumberFormat="1" applyFont="1" applyFill="1" applyBorder="1" applyAlignment="1">
      <alignment horizontal="right" vertical="center"/>
    </xf>
    <xf numFmtId="177" fontId="9" fillId="2" borderId="19" xfId="0" applyNumberFormat="1" applyFont="1" applyFill="1" applyBorder="1" applyAlignment="1">
      <alignment horizontal="right" vertical="center"/>
    </xf>
    <xf numFmtId="177" fontId="9" fillId="2" borderId="6" xfId="0" applyNumberFormat="1" applyFont="1" applyFill="1" applyBorder="1" applyAlignment="1">
      <alignment horizontal="right" vertical="center"/>
    </xf>
    <xf numFmtId="177" fontId="9" fillId="2" borderId="7" xfId="0" applyNumberFormat="1" applyFont="1" applyFill="1" applyBorder="1" applyAlignment="1">
      <alignment horizontal="right" vertical="center"/>
    </xf>
    <xf numFmtId="177" fontId="9" fillId="2" borderId="11" xfId="0" applyNumberFormat="1" applyFont="1" applyFill="1" applyBorder="1" applyAlignment="1">
      <alignment horizontal="right" vertical="center"/>
    </xf>
    <xf numFmtId="177" fontId="9" fillId="2" borderId="22" xfId="0" applyNumberFormat="1" applyFont="1" applyFill="1" applyBorder="1" applyAlignment="1">
      <alignment horizontal="right" vertical="center"/>
    </xf>
    <xf numFmtId="177" fontId="9" fillId="2" borderId="23" xfId="0" applyNumberFormat="1" applyFont="1" applyFill="1" applyBorder="1" applyAlignment="1">
      <alignment horizontal="right" vertical="center"/>
    </xf>
    <xf numFmtId="177" fontId="9" fillId="2" borderId="24" xfId="0" applyNumberFormat="1" applyFont="1" applyFill="1" applyBorder="1" applyAlignment="1">
      <alignment horizontal="right" vertical="center"/>
    </xf>
    <xf numFmtId="180" fontId="9" fillId="2" borderId="30" xfId="0" applyNumberFormat="1" applyFont="1" applyFill="1" applyBorder="1" applyAlignment="1">
      <alignment horizontal="right" vertical="center"/>
    </xf>
    <xf numFmtId="180" fontId="9" fillId="2" borderId="18" xfId="0" applyNumberFormat="1" applyFont="1" applyFill="1" applyBorder="1" applyAlignment="1">
      <alignment horizontal="right" vertical="center"/>
    </xf>
    <xf numFmtId="180" fontId="9" fillId="2" borderId="19" xfId="0" applyNumberFormat="1" applyFont="1" applyFill="1" applyBorder="1" applyAlignment="1">
      <alignment horizontal="right" vertical="center"/>
    </xf>
    <xf numFmtId="180" fontId="9" fillId="2" borderId="6" xfId="0" applyNumberFormat="1" applyFont="1" applyFill="1" applyBorder="1" applyAlignment="1">
      <alignment horizontal="right" vertical="center"/>
    </xf>
    <xf numFmtId="180" fontId="9" fillId="2" borderId="7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80" fontId="9" fillId="0" borderId="26" xfId="0" applyNumberFormat="1" applyFont="1" applyFill="1" applyBorder="1" applyAlignment="1">
      <alignment horizontal="right" vertical="center"/>
    </xf>
    <xf numFmtId="180" fontId="9" fillId="0" borderId="27" xfId="0" applyNumberFormat="1" applyFont="1" applyFill="1" applyBorder="1" applyAlignment="1">
      <alignment horizontal="right" vertical="center"/>
    </xf>
    <xf numFmtId="180" fontId="9" fillId="0" borderId="28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180" fontId="9" fillId="2" borderId="22" xfId="0" applyNumberFormat="1" applyFont="1" applyFill="1" applyBorder="1" applyAlignment="1">
      <alignment horizontal="right" vertical="center"/>
    </xf>
    <xf numFmtId="180" fontId="9" fillId="2" borderId="23" xfId="0" applyNumberFormat="1" applyFont="1" applyFill="1" applyBorder="1" applyAlignment="1">
      <alignment horizontal="right" vertical="center"/>
    </xf>
    <xf numFmtId="180" fontId="9" fillId="2" borderId="24" xfId="0" applyNumberFormat="1" applyFont="1" applyFill="1" applyBorder="1" applyAlignment="1">
      <alignment horizontal="right" vertical="center"/>
    </xf>
    <xf numFmtId="180" fontId="9" fillId="0" borderId="30" xfId="0" applyNumberFormat="1" applyFont="1" applyFill="1" applyBorder="1" applyAlignment="1">
      <alignment horizontal="right" vertical="center"/>
    </xf>
    <xf numFmtId="180" fontId="9" fillId="0" borderId="18" xfId="0" applyNumberFormat="1" applyFont="1" applyFill="1" applyBorder="1" applyAlignment="1">
      <alignment horizontal="right" vertical="center"/>
    </xf>
    <xf numFmtId="180" fontId="9" fillId="0" borderId="19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distributed"/>
    </xf>
    <xf numFmtId="0" fontId="9" fillId="0" borderId="7" xfId="0" applyFont="1" applyFill="1" applyBorder="1" applyAlignment="1">
      <alignment horizontal="left" vertical="distributed"/>
    </xf>
    <xf numFmtId="0" fontId="9" fillId="0" borderId="11" xfId="0" applyFont="1" applyFill="1" applyBorder="1" applyAlignment="1">
      <alignment horizontal="left" vertical="distributed"/>
    </xf>
    <xf numFmtId="177" fontId="9" fillId="0" borderId="126" xfId="0" applyNumberFormat="1" applyFont="1" applyFill="1" applyBorder="1" applyAlignment="1">
      <alignment horizontal="right" vertical="center"/>
    </xf>
    <xf numFmtId="177" fontId="9" fillId="0" borderId="15" xfId="0" applyNumberFormat="1" applyFont="1" applyFill="1" applyBorder="1" applyAlignment="1">
      <alignment horizontal="right" vertical="center"/>
    </xf>
    <xf numFmtId="177" fontId="9" fillId="0" borderId="16" xfId="0" applyNumberFormat="1" applyFont="1" applyFill="1" applyBorder="1" applyAlignment="1">
      <alignment horizontal="right" vertical="center"/>
    </xf>
    <xf numFmtId="177" fontId="9" fillId="0" borderId="20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14" xfId="0" applyNumberFormat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left" vertical="distributed"/>
    </xf>
    <xf numFmtId="0" fontId="9" fillId="0" borderId="18" xfId="0" applyFont="1" applyFill="1" applyBorder="1" applyAlignment="1">
      <alignment horizontal="left" vertical="distributed"/>
    </xf>
    <xf numFmtId="0" fontId="9" fillId="0" borderId="19" xfId="0" applyFont="1" applyFill="1" applyBorder="1" applyAlignment="1">
      <alignment horizontal="left" vertical="distributed"/>
    </xf>
    <xf numFmtId="180" fontId="9" fillId="0" borderId="20" xfId="0" applyNumberFormat="1" applyFont="1" applyFill="1" applyBorder="1" applyAlignment="1">
      <alignment horizontal="right" vertical="center"/>
    </xf>
    <xf numFmtId="180" fontId="9" fillId="0" borderId="5" xfId="0" applyNumberFormat="1" applyFont="1" applyFill="1" applyBorder="1" applyAlignment="1">
      <alignment horizontal="right" vertical="center"/>
    </xf>
    <xf numFmtId="180" fontId="9" fillId="0" borderId="14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180" fontId="9" fillId="0" borderId="22" xfId="0" applyNumberFormat="1" applyFont="1" applyFill="1" applyBorder="1" applyAlignment="1">
      <alignment horizontal="right" vertical="center"/>
    </xf>
    <xf numFmtId="180" fontId="9" fillId="0" borderId="23" xfId="0" applyNumberFormat="1" applyFont="1" applyFill="1" applyBorder="1" applyAlignment="1">
      <alignment horizontal="right" vertical="center"/>
    </xf>
    <xf numFmtId="180" fontId="9" fillId="0" borderId="24" xfId="0" applyNumberFormat="1" applyFont="1" applyFill="1" applyBorder="1" applyAlignment="1">
      <alignment horizontal="right" vertical="center"/>
    </xf>
    <xf numFmtId="180" fontId="9" fillId="0" borderId="126" xfId="0" applyNumberFormat="1" applyFont="1" applyFill="1" applyBorder="1" applyAlignment="1">
      <alignment horizontal="right" vertical="center"/>
    </xf>
    <xf numFmtId="180" fontId="9" fillId="0" borderId="15" xfId="0" applyNumberFormat="1" applyFont="1" applyFill="1" applyBorder="1" applyAlignment="1">
      <alignment horizontal="right" vertical="center"/>
    </xf>
    <xf numFmtId="180" fontId="9" fillId="0" borderId="16" xfId="0" applyNumberFormat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187" fontId="9" fillId="0" borderId="30" xfId="3" applyNumberFormat="1" applyFont="1" applyFill="1" applyBorder="1" applyAlignment="1">
      <alignment horizontal="right" vertical="center"/>
    </xf>
    <xf numFmtId="187" fontId="9" fillId="0" borderId="18" xfId="3" applyNumberFormat="1" applyFont="1" applyFill="1" applyBorder="1" applyAlignment="1">
      <alignment horizontal="right" vertical="center"/>
    </xf>
    <xf numFmtId="187" fontId="9" fillId="0" borderId="19" xfId="3" applyNumberFormat="1" applyFont="1" applyFill="1" applyBorder="1" applyAlignment="1">
      <alignment horizontal="right" vertical="center"/>
    </xf>
    <xf numFmtId="187" fontId="9" fillId="0" borderId="26" xfId="3" applyNumberFormat="1" applyFont="1" applyFill="1" applyBorder="1" applyAlignment="1">
      <alignment horizontal="right" vertical="center"/>
    </xf>
    <xf numFmtId="187" fontId="9" fillId="0" borderId="27" xfId="3" applyNumberFormat="1" applyFont="1" applyFill="1" applyBorder="1" applyAlignment="1">
      <alignment horizontal="right" vertical="center"/>
    </xf>
    <xf numFmtId="187" fontId="9" fillId="0" borderId="28" xfId="3" applyNumberFormat="1" applyFont="1" applyFill="1" applyBorder="1" applyAlignment="1">
      <alignment horizontal="right" vertical="center"/>
    </xf>
    <xf numFmtId="187" fontId="9" fillId="0" borderId="26" xfId="3" applyNumberFormat="1" applyFont="1" applyFill="1" applyBorder="1" applyAlignment="1">
      <alignment vertical="center"/>
    </xf>
    <xf numFmtId="187" fontId="9" fillId="0" borderId="27" xfId="3" applyNumberFormat="1" applyFont="1" applyFill="1" applyBorder="1" applyAlignment="1">
      <alignment vertical="center"/>
    </xf>
    <xf numFmtId="187" fontId="9" fillId="0" borderId="28" xfId="3" applyNumberFormat="1" applyFont="1" applyFill="1" applyBorder="1" applyAlignment="1">
      <alignment vertical="center"/>
    </xf>
    <xf numFmtId="187" fontId="9" fillId="0" borderId="6" xfId="3" applyNumberFormat="1" applyFont="1" applyFill="1" applyBorder="1" applyAlignment="1">
      <alignment horizontal="right" vertical="center"/>
    </xf>
    <xf numFmtId="187" fontId="9" fillId="0" borderId="7" xfId="3" applyNumberFormat="1" applyFont="1" applyFill="1" applyBorder="1" applyAlignment="1">
      <alignment horizontal="right" vertical="center"/>
    </xf>
    <xf numFmtId="187" fontId="9" fillId="0" borderId="11" xfId="3" applyNumberFormat="1" applyFont="1" applyFill="1" applyBorder="1" applyAlignment="1">
      <alignment horizontal="right" vertical="center"/>
    </xf>
    <xf numFmtId="187" fontId="9" fillId="0" borderId="6" xfId="3" applyNumberFormat="1" applyFont="1" applyFill="1" applyBorder="1" applyAlignment="1">
      <alignment vertical="center"/>
    </xf>
    <xf numFmtId="187" fontId="9" fillId="0" borderId="7" xfId="3" applyNumberFormat="1" applyFont="1" applyFill="1" applyBorder="1" applyAlignment="1">
      <alignment vertical="center"/>
    </xf>
    <xf numFmtId="187" fontId="9" fillId="0" borderId="11" xfId="3" applyNumberFormat="1" applyFont="1" applyFill="1" applyBorder="1" applyAlignment="1">
      <alignment vertical="center"/>
    </xf>
    <xf numFmtId="187" fontId="9" fillId="0" borderId="22" xfId="3" applyNumberFormat="1" applyFont="1" applyFill="1" applyBorder="1" applyAlignment="1">
      <alignment horizontal="right" vertical="center"/>
    </xf>
    <xf numFmtId="187" fontId="9" fillId="0" borderId="23" xfId="3" applyNumberFormat="1" applyFont="1" applyFill="1" applyBorder="1" applyAlignment="1">
      <alignment horizontal="right" vertical="center"/>
    </xf>
    <xf numFmtId="187" fontId="9" fillId="0" borderId="24" xfId="3" applyNumberFormat="1" applyFont="1" applyFill="1" applyBorder="1" applyAlignment="1">
      <alignment horizontal="right" vertical="center"/>
    </xf>
    <xf numFmtId="38" fontId="9" fillId="0" borderId="31" xfId="3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205" fontId="9" fillId="0" borderId="31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205" fontId="9" fillId="0" borderId="25" xfId="0" applyNumberFormat="1" applyFont="1" applyFill="1" applyBorder="1" applyAlignment="1">
      <alignment horizontal="right" vertical="center"/>
    </xf>
    <xf numFmtId="205" fontId="9" fillId="2" borderId="114" xfId="0" applyNumberFormat="1" applyFont="1" applyFill="1" applyBorder="1" applyAlignment="1">
      <alignment horizontal="right" vertical="center"/>
    </xf>
    <xf numFmtId="0" fontId="9" fillId="2" borderId="118" xfId="0" applyFont="1" applyFill="1" applyBorder="1" applyAlignment="1">
      <alignment horizontal="left" vertical="center"/>
    </xf>
    <xf numFmtId="0" fontId="9" fillId="2" borderId="119" xfId="0" applyFont="1" applyFill="1" applyBorder="1" applyAlignment="1">
      <alignment horizontal="left" vertical="center"/>
    </xf>
    <xf numFmtId="0" fontId="9" fillId="2" borderId="120" xfId="0" applyFont="1" applyFill="1" applyBorder="1" applyAlignment="1">
      <alignment horizontal="left" vertical="center"/>
    </xf>
    <xf numFmtId="38" fontId="9" fillId="2" borderId="114" xfId="3" applyFont="1" applyFill="1" applyBorder="1" applyAlignment="1">
      <alignment horizontal="right" vertical="center"/>
    </xf>
    <xf numFmtId="38" fontId="9" fillId="2" borderId="122" xfId="3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38" fontId="9" fillId="0" borderId="61" xfId="3" applyFont="1" applyFill="1" applyBorder="1" applyAlignment="1">
      <alignment horizontal="right" vertical="center"/>
    </xf>
    <xf numFmtId="205" fontId="9" fillId="3" borderId="114" xfId="0" applyNumberFormat="1" applyFont="1" applyFill="1" applyBorder="1" applyAlignment="1">
      <alignment horizontal="right" vertical="center"/>
    </xf>
    <xf numFmtId="205" fontId="9" fillId="3" borderId="121" xfId="0" applyNumberFormat="1" applyFont="1" applyFill="1" applyBorder="1" applyAlignment="1">
      <alignment horizontal="right" vertical="center"/>
    </xf>
    <xf numFmtId="205" fontId="9" fillId="2" borderId="121" xfId="0" applyNumberFormat="1" applyFont="1" applyFill="1" applyBorder="1" applyAlignment="1">
      <alignment horizontal="right" vertical="center"/>
    </xf>
    <xf numFmtId="205" fontId="9" fillId="0" borderId="61" xfId="0" applyNumberFormat="1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205" fontId="9" fillId="0" borderId="42" xfId="0" applyNumberFormat="1" applyFont="1" applyFill="1" applyBorder="1" applyAlignment="1">
      <alignment horizontal="left" vertical="center"/>
    </xf>
    <xf numFmtId="205" fontId="9" fillId="0" borderId="2" xfId="0" applyNumberFormat="1" applyFont="1" applyFill="1" applyBorder="1" applyAlignment="1">
      <alignment horizontal="left" vertical="center"/>
    </xf>
    <xf numFmtId="205" fontId="9" fillId="0" borderId="43" xfId="0" applyNumberFormat="1" applyFont="1" applyFill="1" applyBorder="1" applyAlignment="1">
      <alignment horizontal="left" vertical="center"/>
    </xf>
    <xf numFmtId="205" fontId="9" fillId="0" borderId="27" xfId="0" applyNumberFormat="1" applyFont="1" applyFill="1" applyBorder="1" applyAlignment="1">
      <alignment horizontal="left" vertical="center"/>
    </xf>
    <xf numFmtId="205" fontId="9" fillId="0" borderId="28" xfId="0" applyNumberFormat="1" applyFont="1" applyFill="1" applyBorder="1" applyAlignment="1">
      <alignment horizontal="left" vertical="center"/>
    </xf>
    <xf numFmtId="38" fontId="9" fillId="0" borderId="26" xfId="3" applyFont="1" applyFill="1" applyBorder="1" applyAlignment="1">
      <alignment horizontal="right" vertical="center" wrapText="1"/>
    </xf>
    <xf numFmtId="38" fontId="9" fillId="0" borderId="27" xfId="3" applyFont="1" applyFill="1" applyBorder="1" applyAlignment="1">
      <alignment horizontal="right" vertical="center" wrapText="1"/>
    </xf>
    <xf numFmtId="38" fontId="9" fillId="0" borderId="28" xfId="3" applyFont="1" applyFill="1" applyBorder="1" applyAlignment="1">
      <alignment horizontal="right" vertical="center" wrapText="1"/>
    </xf>
    <xf numFmtId="0" fontId="9" fillId="2" borderId="113" xfId="0" applyFont="1" applyFill="1" applyBorder="1" applyAlignment="1">
      <alignment horizontal="left" vertical="center"/>
    </xf>
    <xf numFmtId="0" fontId="9" fillId="2" borderId="114" xfId="0" applyFont="1" applyFill="1" applyBorder="1" applyAlignment="1">
      <alignment horizontal="left" vertical="center"/>
    </xf>
    <xf numFmtId="38" fontId="9" fillId="2" borderId="121" xfId="3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205" fontId="9" fillId="0" borderId="21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115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26" xfId="0" applyFont="1" applyFill="1" applyBorder="1" applyAlignment="1">
      <alignment horizontal="right" vertical="center"/>
    </xf>
    <xf numFmtId="0" fontId="9" fillId="0" borderId="127" xfId="0" applyFont="1" applyFill="1" applyBorder="1" applyAlignment="1">
      <alignment horizontal="right" vertical="center"/>
    </xf>
    <xf numFmtId="205" fontId="9" fillId="0" borderId="20" xfId="0" applyNumberFormat="1" applyFont="1" applyFill="1" applyBorder="1" applyAlignment="1">
      <alignment horizontal="right" vertical="center"/>
    </xf>
    <xf numFmtId="205" fontId="9" fillId="0" borderId="5" xfId="0" applyNumberFormat="1" applyFont="1" applyFill="1" applyBorder="1" applyAlignment="1">
      <alignment horizontal="right" vertical="center"/>
    </xf>
    <xf numFmtId="205" fontId="9" fillId="0" borderId="42" xfId="0" applyNumberFormat="1" applyFont="1" applyFill="1" applyBorder="1" applyAlignment="1">
      <alignment horizontal="right" vertical="center"/>
    </xf>
    <xf numFmtId="0" fontId="14" fillId="0" borderId="126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205" fontId="9" fillId="0" borderId="26" xfId="0" applyNumberFormat="1" applyFont="1" applyFill="1" applyBorder="1" applyAlignment="1">
      <alignment horizontal="right" vertical="center"/>
    </xf>
    <xf numFmtId="205" fontId="14" fillId="2" borderId="118" xfId="0" applyNumberFormat="1" applyFont="1" applyFill="1" applyBorder="1" applyAlignment="1">
      <alignment horizontal="left" vertical="center" shrinkToFit="1"/>
    </xf>
    <xf numFmtId="205" fontId="14" fillId="2" borderId="119" xfId="0" applyNumberFormat="1" applyFont="1" applyFill="1" applyBorder="1" applyAlignment="1">
      <alignment horizontal="left" vertical="center" shrinkToFit="1"/>
    </xf>
    <xf numFmtId="205" fontId="14" fillId="2" borderId="120" xfId="0" applyNumberFormat="1" applyFont="1" applyFill="1" applyBorder="1" applyAlignment="1">
      <alignment horizontal="left" vertical="center" shrinkToFit="1"/>
    </xf>
    <xf numFmtId="205" fontId="14" fillId="0" borderId="123" xfId="0" applyNumberFormat="1" applyFont="1" applyFill="1" applyBorder="1" applyAlignment="1">
      <alignment horizontal="left" vertical="center"/>
    </xf>
    <xf numFmtId="205" fontId="14" fillId="0" borderId="124" xfId="0" applyNumberFormat="1" applyFont="1" applyFill="1" applyBorder="1" applyAlignment="1">
      <alignment horizontal="left" vertical="center"/>
    </xf>
    <xf numFmtId="205" fontId="14" fillId="0" borderId="125" xfId="0" applyNumberFormat="1" applyFont="1" applyFill="1" applyBorder="1" applyAlignment="1">
      <alignment horizontal="left" vertical="center"/>
    </xf>
    <xf numFmtId="0" fontId="9" fillId="2" borderId="118" xfId="0" applyFont="1" applyFill="1" applyBorder="1" applyAlignment="1">
      <alignment vertical="center"/>
    </xf>
    <xf numFmtId="0" fontId="9" fillId="2" borderId="119" xfId="0" applyFont="1" applyFill="1" applyBorder="1" applyAlignment="1">
      <alignment vertical="center"/>
    </xf>
    <xf numFmtId="0" fontId="9" fillId="2" borderId="120" xfId="0" applyFont="1" applyFill="1" applyBorder="1" applyAlignment="1">
      <alignment vertical="center"/>
    </xf>
    <xf numFmtId="38" fontId="9" fillId="0" borderId="20" xfId="3" applyFont="1" applyFill="1" applyBorder="1" applyAlignment="1">
      <alignment horizontal="right" vertical="center"/>
    </xf>
    <xf numFmtId="38" fontId="9" fillId="0" borderId="26" xfId="3" applyFont="1" applyFill="1" applyBorder="1" applyAlignment="1">
      <alignment horizontal="right" vertical="center"/>
    </xf>
    <xf numFmtId="205" fontId="9" fillId="2" borderId="118" xfId="0" applyNumberFormat="1" applyFont="1" applyFill="1" applyBorder="1" applyAlignment="1">
      <alignment horizontal="left" vertical="center"/>
    </xf>
    <xf numFmtId="205" fontId="9" fillId="2" borderId="119" xfId="0" applyNumberFormat="1" applyFont="1" applyFill="1" applyBorder="1" applyAlignment="1">
      <alignment horizontal="left" vertical="center"/>
    </xf>
    <xf numFmtId="205" fontId="9" fillId="2" borderId="120" xfId="0" applyNumberFormat="1" applyFont="1" applyFill="1" applyBorder="1" applyAlignment="1">
      <alignment horizontal="left" vertical="center"/>
    </xf>
    <xf numFmtId="205" fontId="9" fillId="0" borderId="26" xfId="0" applyNumberFormat="1" applyFont="1" applyFill="1" applyBorder="1" applyAlignment="1">
      <alignment horizontal="left" vertical="center"/>
    </xf>
    <xf numFmtId="205" fontId="9" fillId="0" borderId="31" xfId="0" applyNumberFormat="1" applyFont="1" applyFill="1" applyBorder="1" applyAlignment="1">
      <alignment horizontal="left" vertical="center"/>
    </xf>
    <xf numFmtId="205" fontId="9" fillId="0" borderId="25" xfId="0" applyNumberFormat="1" applyFont="1" applyFill="1" applyBorder="1" applyAlignment="1">
      <alignment horizontal="left" vertical="center"/>
    </xf>
    <xf numFmtId="205" fontId="9" fillId="3" borderId="113" xfId="0" applyNumberFormat="1" applyFont="1" applyFill="1" applyBorder="1" applyAlignment="1">
      <alignment horizontal="center" vertical="center"/>
    </xf>
    <xf numFmtId="205" fontId="9" fillId="3" borderId="114" xfId="0" applyNumberFormat="1" applyFont="1" applyFill="1" applyBorder="1" applyAlignment="1">
      <alignment horizontal="center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14" xfId="3" applyFont="1" applyFill="1" applyBorder="1" applyAlignment="1">
      <alignment horizontal="right" vertical="center"/>
    </xf>
    <xf numFmtId="38" fontId="9" fillId="0" borderId="31" xfId="3" applyFont="1" applyFill="1" applyBorder="1" applyAlignment="1">
      <alignment horizontal="right" vertical="center" wrapText="1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205" fontId="9" fillId="0" borderId="5" xfId="0" applyNumberFormat="1" applyFont="1" applyFill="1" applyBorder="1" applyAlignment="1">
      <alignment horizontal="left" vertical="center"/>
    </xf>
    <xf numFmtId="205" fontId="9" fillId="0" borderId="14" xfId="0" applyNumberFormat="1" applyFont="1" applyFill="1" applyBorder="1" applyAlignment="1">
      <alignment horizontal="left" vertical="center"/>
    </xf>
    <xf numFmtId="38" fontId="9" fillId="3" borderId="114" xfId="3" applyFont="1" applyFill="1" applyBorder="1" applyAlignment="1">
      <alignment horizontal="right" vertical="center"/>
    </xf>
    <xf numFmtId="38" fontId="9" fillId="3" borderId="121" xfId="3" applyFont="1" applyFill="1" applyBorder="1" applyAlignment="1">
      <alignment horizontal="right" vertical="center"/>
    </xf>
    <xf numFmtId="38" fontId="9" fillId="0" borderId="42" xfId="3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shrinkToFit="1"/>
    </xf>
    <xf numFmtId="0" fontId="14" fillId="0" borderId="61" xfId="0" applyFont="1" applyFill="1" applyBorder="1" applyAlignment="1">
      <alignment horizontal="left" vertical="center"/>
    </xf>
    <xf numFmtId="0" fontId="9" fillId="3" borderId="113" xfId="0" applyFont="1" applyFill="1" applyBorder="1" applyAlignment="1">
      <alignment horizontal="center" vertical="center"/>
    </xf>
    <xf numFmtId="0" fontId="9" fillId="3" borderId="114" xfId="0" applyFont="1" applyFill="1" applyBorder="1" applyAlignment="1">
      <alignment horizontal="center" vertical="center"/>
    </xf>
    <xf numFmtId="38" fontId="9" fillId="0" borderId="2" xfId="3" applyFont="1" applyFill="1" applyBorder="1" applyAlignment="1">
      <alignment horizontal="right" vertical="center"/>
    </xf>
    <xf numFmtId="38" fontId="9" fillId="0" borderId="43" xfId="3" applyFont="1" applyFill="1" applyBorder="1" applyAlignment="1">
      <alignment horizontal="right" vertical="center"/>
    </xf>
    <xf numFmtId="205" fontId="9" fillId="2" borderId="118" xfId="0" applyNumberFormat="1" applyFont="1" applyFill="1" applyBorder="1" applyAlignment="1">
      <alignment horizontal="left" vertical="center" shrinkToFit="1"/>
    </xf>
    <xf numFmtId="205" fontId="9" fillId="2" borderId="119" xfId="0" applyNumberFormat="1" applyFont="1" applyFill="1" applyBorder="1" applyAlignment="1">
      <alignment horizontal="left" vertical="center" shrinkToFit="1"/>
    </xf>
    <xf numFmtId="205" fontId="9" fillId="2" borderId="120" xfId="0" applyNumberFormat="1" applyFont="1" applyFill="1" applyBorder="1" applyAlignment="1">
      <alignment horizontal="left" vertical="center" shrinkToFit="1"/>
    </xf>
    <xf numFmtId="205" fontId="9" fillId="3" borderId="118" xfId="0" applyNumberFormat="1" applyFont="1" applyFill="1" applyBorder="1" applyAlignment="1">
      <alignment horizontal="center" vertical="center"/>
    </xf>
    <xf numFmtId="205" fontId="9" fillId="3" borderId="119" xfId="0" applyNumberFormat="1" applyFont="1" applyFill="1" applyBorder="1" applyAlignment="1">
      <alignment horizontal="center" vertical="center"/>
    </xf>
    <xf numFmtId="205" fontId="9" fillId="3" borderId="120" xfId="0" applyNumberFormat="1" applyFont="1" applyFill="1" applyBorder="1" applyAlignment="1">
      <alignment horizontal="center" vertical="center"/>
    </xf>
    <xf numFmtId="205" fontId="9" fillId="0" borderId="27" xfId="0" applyNumberFormat="1" applyFont="1" applyFill="1" applyBorder="1" applyAlignment="1">
      <alignment horizontal="right" vertical="center"/>
    </xf>
    <xf numFmtId="205" fontId="9" fillId="0" borderId="28" xfId="0" applyNumberFormat="1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left" vertical="center" shrinkToFit="1"/>
    </xf>
    <xf numFmtId="0" fontId="9" fillId="0" borderId="28" xfId="0" applyFont="1" applyFill="1" applyBorder="1" applyAlignment="1">
      <alignment horizontal="left" vertical="center" shrinkToFit="1"/>
    </xf>
    <xf numFmtId="179" fontId="9" fillId="0" borderId="26" xfId="3" applyNumberFormat="1" applyFont="1" applyFill="1" applyBorder="1" applyAlignment="1">
      <alignment horizontal="center" vertical="center"/>
    </xf>
    <xf numFmtId="179" fontId="9" fillId="0" borderId="27" xfId="3" applyNumberFormat="1" applyFont="1" applyFill="1" applyBorder="1" applyAlignment="1">
      <alignment horizontal="center" vertical="center"/>
    </xf>
    <xf numFmtId="179" fontId="9" fillId="0" borderId="28" xfId="3" applyNumberFormat="1" applyFont="1" applyFill="1" applyBorder="1" applyAlignment="1">
      <alignment horizontal="center" vertical="center"/>
    </xf>
    <xf numFmtId="38" fontId="9" fillId="0" borderId="26" xfId="3" applyFont="1" applyFill="1" applyBorder="1" applyAlignment="1">
      <alignment horizontal="center" vertical="center"/>
    </xf>
    <xf numFmtId="38" fontId="9" fillId="0" borderId="27" xfId="3" applyFont="1" applyFill="1" applyBorder="1" applyAlignment="1">
      <alignment horizontal="center" vertical="center"/>
    </xf>
    <xf numFmtId="38" fontId="9" fillId="0" borderId="28" xfId="3" applyFont="1" applyFill="1" applyBorder="1" applyAlignment="1">
      <alignment horizontal="center" vertical="center"/>
    </xf>
    <xf numFmtId="40" fontId="9" fillId="0" borderId="31" xfId="3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right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>
      <alignment horizontal="right" vertical="center"/>
    </xf>
    <xf numFmtId="49" fontId="9" fillId="0" borderId="11" xfId="0" applyNumberFormat="1" applyFont="1" applyFill="1" applyBorder="1" applyAlignment="1">
      <alignment horizontal="right" vertical="center"/>
    </xf>
    <xf numFmtId="205" fontId="9" fillId="0" borderId="14" xfId="0" applyNumberFormat="1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205" fontId="9" fillId="2" borderId="113" xfId="0" applyNumberFormat="1" applyFont="1" applyFill="1" applyBorder="1" applyAlignment="1">
      <alignment horizontal="left" vertical="center"/>
    </xf>
    <xf numFmtId="205" fontId="9" fillId="2" borderId="114" xfId="0" applyNumberFormat="1" applyFont="1" applyFill="1" applyBorder="1" applyAlignment="1">
      <alignment horizontal="left" vertical="center"/>
    </xf>
    <xf numFmtId="38" fontId="9" fillId="0" borderId="42" xfId="3" applyFont="1" applyFill="1" applyBorder="1" applyAlignment="1">
      <alignment horizontal="right" vertical="center" wrapText="1"/>
    </xf>
    <xf numFmtId="38" fontId="9" fillId="0" borderId="2" xfId="3" applyFont="1" applyFill="1" applyBorder="1" applyAlignment="1">
      <alignment horizontal="right" vertical="center" wrapText="1"/>
    </xf>
    <xf numFmtId="38" fontId="9" fillId="0" borderId="43" xfId="3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81" fontId="9" fillId="0" borderId="26" xfId="0" applyNumberFormat="1" applyFont="1" applyFill="1" applyBorder="1" applyAlignment="1">
      <alignment horizontal="right" vertical="center"/>
    </xf>
    <xf numFmtId="181" fontId="9" fillId="0" borderId="27" xfId="0" applyNumberFormat="1" applyFont="1" applyFill="1" applyBorder="1" applyAlignment="1">
      <alignment horizontal="right" vertical="center"/>
    </xf>
    <xf numFmtId="181" fontId="9" fillId="0" borderId="28" xfId="0" applyNumberFormat="1" applyFont="1" applyFill="1" applyBorder="1" applyAlignment="1">
      <alignment horizontal="righ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right" vertical="center"/>
    </xf>
    <xf numFmtId="0" fontId="9" fillId="0" borderId="131" xfId="0" applyFont="1" applyFill="1" applyBorder="1" applyAlignment="1">
      <alignment horizontal="left" vertical="center" shrinkToFit="1"/>
    </xf>
    <xf numFmtId="0" fontId="9" fillId="0" borderId="132" xfId="0" applyFont="1" applyFill="1" applyBorder="1" applyAlignment="1">
      <alignment horizontal="left" vertical="center" shrinkToFit="1"/>
    </xf>
    <xf numFmtId="187" fontId="9" fillId="0" borderId="69" xfId="3" applyNumberFormat="1" applyFont="1" applyFill="1" applyBorder="1" applyAlignment="1">
      <alignment horizontal="right" vertical="center"/>
    </xf>
    <xf numFmtId="187" fontId="9" fillId="0" borderId="66" xfId="3" applyNumberFormat="1" applyFont="1" applyFill="1" applyBorder="1" applyAlignment="1">
      <alignment horizontal="right" vertical="center"/>
    </xf>
    <xf numFmtId="187" fontId="9" fillId="0" borderId="12" xfId="3" applyNumberFormat="1" applyFont="1" applyFill="1" applyBorder="1" applyAlignment="1">
      <alignment horizontal="right" vertical="center"/>
    </xf>
    <xf numFmtId="187" fontId="9" fillId="0" borderId="130" xfId="3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shrinkToFit="1"/>
    </xf>
    <xf numFmtId="187" fontId="9" fillId="0" borderId="70" xfId="3" applyNumberFormat="1" applyFont="1" applyFill="1" applyBorder="1" applyAlignment="1">
      <alignment horizontal="right" vertical="center"/>
    </xf>
    <xf numFmtId="187" fontId="9" fillId="0" borderId="71" xfId="3" applyNumberFormat="1" applyFont="1" applyFill="1" applyBorder="1" applyAlignment="1">
      <alignment horizontal="right" vertical="center"/>
    </xf>
    <xf numFmtId="187" fontId="9" fillId="0" borderId="133" xfId="3" applyNumberFormat="1" applyFont="1" applyFill="1" applyBorder="1" applyAlignment="1">
      <alignment horizontal="right" vertical="center"/>
    </xf>
    <xf numFmtId="187" fontId="9" fillId="0" borderId="117" xfId="3" applyNumberFormat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left" vertical="center" shrinkToFit="1"/>
    </xf>
    <xf numFmtId="0" fontId="9" fillId="0" borderId="18" xfId="0" applyFont="1" applyFill="1" applyBorder="1" applyAlignment="1">
      <alignment horizontal="left" vertical="center" shrinkToFit="1"/>
    </xf>
    <xf numFmtId="187" fontId="9" fillId="0" borderId="31" xfId="3" applyNumberFormat="1" applyFont="1" applyFill="1" applyBorder="1" applyAlignment="1">
      <alignment horizontal="right" vertical="center"/>
    </xf>
    <xf numFmtId="187" fontId="9" fillId="0" borderId="73" xfId="3" applyNumberFormat="1" applyFont="1" applyFill="1" applyBorder="1" applyAlignment="1">
      <alignment horizontal="right" vertical="center"/>
    </xf>
    <xf numFmtId="187" fontId="9" fillId="0" borderId="74" xfId="3" applyNumberFormat="1" applyFont="1" applyFill="1" applyBorder="1" applyAlignment="1">
      <alignment horizontal="right" vertical="center"/>
    </xf>
    <xf numFmtId="187" fontId="9" fillId="0" borderId="129" xfId="3" applyNumberFormat="1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187" fontId="9" fillId="0" borderId="128" xfId="3" applyNumberFormat="1" applyFont="1" applyFill="1" applyBorder="1" applyAlignment="1">
      <alignment horizontal="right" vertical="center"/>
    </xf>
    <xf numFmtId="58" fontId="9" fillId="0" borderId="26" xfId="0" applyNumberFormat="1" applyFont="1" applyFill="1" applyBorder="1" applyAlignment="1">
      <alignment horizontal="center" vertical="center"/>
    </xf>
    <xf numFmtId="58" fontId="9" fillId="0" borderId="27" xfId="0" applyNumberFormat="1" applyFont="1" applyFill="1" applyBorder="1" applyAlignment="1">
      <alignment horizontal="center" vertical="center"/>
    </xf>
    <xf numFmtId="58" fontId="9" fillId="0" borderId="28" xfId="0" applyNumberFormat="1" applyFont="1" applyFill="1" applyBorder="1" applyAlignment="1">
      <alignment horizontal="center" vertical="center"/>
    </xf>
    <xf numFmtId="58" fontId="9" fillId="0" borderId="3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/>
    </xf>
    <xf numFmtId="187" fontId="3" fillId="0" borderId="32" xfId="3" applyNumberFormat="1" applyFont="1" applyFill="1" applyBorder="1" applyAlignment="1">
      <alignment horizontal="right" vertical="center"/>
    </xf>
    <xf numFmtId="0" fontId="3" fillId="0" borderId="64" xfId="0" applyFont="1" applyFill="1" applyBorder="1" applyAlignment="1">
      <alignment horizontal="center" vertical="center"/>
    </xf>
    <xf numFmtId="187" fontId="3" fillId="0" borderId="64" xfId="3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187" fontId="3" fillId="0" borderId="25" xfId="3" applyNumberFormat="1" applyFont="1" applyFill="1" applyBorder="1" applyAlignment="1">
      <alignment horizontal="right" vertical="center"/>
    </xf>
    <xf numFmtId="187" fontId="3" fillId="0" borderId="31" xfId="3" applyNumberFormat="1" applyFont="1" applyFill="1" applyBorder="1" applyAlignment="1">
      <alignment horizontal="right" vertical="center"/>
    </xf>
    <xf numFmtId="187" fontId="3" fillId="0" borderId="6" xfId="3" applyNumberFormat="1" applyFont="1" applyFill="1" applyBorder="1" applyAlignment="1">
      <alignment horizontal="right" vertical="center"/>
    </xf>
    <xf numFmtId="187" fontId="3" fillId="0" borderId="7" xfId="3" applyNumberFormat="1" applyFont="1" applyFill="1" applyBorder="1" applyAlignment="1">
      <alignment horizontal="right" vertical="center"/>
    </xf>
    <xf numFmtId="187" fontId="3" fillId="0" borderId="11" xfId="3" applyNumberFormat="1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87" fontId="3" fillId="0" borderId="31" xfId="3" applyNumberFormat="1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80" fontId="3" fillId="0" borderId="26" xfId="0" applyNumberFormat="1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80" fontId="3" fillId="0" borderId="28" xfId="0" applyNumberFormat="1" applyFont="1" applyFill="1" applyBorder="1" applyAlignment="1">
      <alignment horizontal="right" vertical="center"/>
    </xf>
    <xf numFmtId="180" fontId="3" fillId="0" borderId="26" xfId="3" applyNumberFormat="1" applyFont="1" applyFill="1" applyBorder="1" applyAlignment="1">
      <alignment horizontal="right" vertical="center"/>
    </xf>
    <xf numFmtId="180" fontId="3" fillId="0" borderId="27" xfId="3" applyNumberFormat="1" applyFont="1" applyFill="1" applyBorder="1" applyAlignment="1">
      <alignment horizontal="right" vertical="center"/>
    </xf>
    <xf numFmtId="180" fontId="3" fillId="0" borderId="28" xfId="3" applyNumberFormat="1" applyFont="1" applyFill="1" applyBorder="1" applyAlignment="1">
      <alignment horizontal="right" vertical="center"/>
    </xf>
    <xf numFmtId="187" fontId="9" fillId="0" borderId="26" xfId="3" applyNumberFormat="1" applyFont="1" applyFill="1" applyBorder="1" applyAlignment="1">
      <alignment horizontal="right" vertical="center" shrinkToFit="1"/>
    </xf>
    <xf numFmtId="187" fontId="9" fillId="0" borderId="27" xfId="3" applyNumberFormat="1" applyFont="1" applyFill="1" applyBorder="1" applyAlignment="1">
      <alignment horizontal="right" vertical="center" shrinkToFit="1"/>
    </xf>
    <xf numFmtId="187" fontId="9" fillId="0" borderId="28" xfId="3" applyNumberFormat="1" applyFont="1" applyFill="1" applyBorder="1" applyAlignment="1">
      <alignment horizontal="right" vertical="center" shrinkToFit="1"/>
    </xf>
    <xf numFmtId="185" fontId="9" fillId="0" borderId="31" xfId="0" applyNumberFormat="1" applyFont="1" applyFill="1" applyBorder="1" applyAlignment="1">
      <alignment horizontal="center" vertical="center" wrapText="1"/>
    </xf>
    <xf numFmtId="38" fontId="9" fillId="0" borderId="64" xfId="3" applyFont="1" applyFill="1" applyBorder="1" applyAlignment="1">
      <alignment horizontal="right" vertical="center"/>
    </xf>
    <xf numFmtId="38" fontId="9" fillId="0" borderId="32" xfId="3" applyFont="1" applyFill="1" applyBorder="1" applyAlignment="1">
      <alignment horizontal="right" vertical="center"/>
    </xf>
    <xf numFmtId="38" fontId="9" fillId="0" borderId="22" xfId="3" applyFont="1" applyFill="1" applyBorder="1" applyAlignment="1">
      <alignment horizontal="right" vertical="center" indent="2"/>
    </xf>
    <xf numFmtId="38" fontId="9" fillId="0" borderId="23" xfId="3" applyFont="1" applyFill="1" applyBorder="1" applyAlignment="1">
      <alignment horizontal="right" vertical="center" indent="2"/>
    </xf>
    <xf numFmtId="38" fontId="9" fillId="0" borderId="24" xfId="3" applyFont="1" applyFill="1" applyBorder="1" applyAlignment="1">
      <alignment horizontal="right" vertical="center" indent="2"/>
    </xf>
    <xf numFmtId="0" fontId="9" fillId="0" borderId="31" xfId="0" applyFont="1" applyFill="1" applyBorder="1" applyAlignment="1">
      <alignment horizontal="center" vertical="center" wrapText="1"/>
    </xf>
    <xf numFmtId="38" fontId="9" fillId="0" borderId="6" xfId="3" applyFont="1" applyFill="1" applyBorder="1" applyAlignment="1">
      <alignment horizontal="center" vertical="center"/>
    </xf>
    <xf numFmtId="38" fontId="9" fillId="0" borderId="7" xfId="3" applyFont="1" applyFill="1" applyBorder="1" applyAlignment="1">
      <alignment horizontal="center" vertical="center"/>
    </xf>
    <xf numFmtId="38" fontId="9" fillId="0" borderId="11" xfId="3" applyFont="1" applyFill="1" applyBorder="1" applyAlignment="1">
      <alignment horizontal="center" vertical="center"/>
    </xf>
    <xf numFmtId="187" fontId="9" fillId="0" borderId="64" xfId="3" applyNumberFormat="1" applyFont="1" applyFill="1" applyBorder="1" applyAlignment="1">
      <alignment horizontal="right" vertical="center" indent="1"/>
    </xf>
    <xf numFmtId="187" fontId="9" fillId="0" borderId="32" xfId="3" applyNumberFormat="1" applyFont="1" applyFill="1" applyBorder="1" applyAlignment="1">
      <alignment horizontal="right" vertical="center" indent="1"/>
    </xf>
    <xf numFmtId="38" fontId="9" fillId="0" borderId="64" xfId="3" applyFont="1" applyFill="1" applyBorder="1" applyAlignment="1">
      <alignment horizontal="right" vertical="center" indent="2"/>
    </xf>
    <xf numFmtId="38" fontId="4" fillId="0" borderId="64" xfId="3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0" fontId="4" fillId="0" borderId="64" xfId="0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 indent="2"/>
    </xf>
    <xf numFmtId="38" fontId="9" fillId="0" borderId="7" xfId="3" applyFont="1" applyFill="1" applyBorder="1" applyAlignment="1">
      <alignment horizontal="right" vertical="center" indent="2"/>
    </xf>
    <xf numFmtId="38" fontId="9" fillId="0" borderId="11" xfId="3" applyFont="1" applyFill="1" applyBorder="1" applyAlignment="1">
      <alignment horizontal="right" vertical="center" indent="2"/>
    </xf>
    <xf numFmtId="0" fontId="4" fillId="0" borderId="32" xfId="0" applyFont="1" applyFill="1" applyBorder="1" applyAlignment="1">
      <alignment horizontal="right" vertical="center"/>
    </xf>
    <xf numFmtId="3" fontId="4" fillId="0" borderId="32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right" vertical="center"/>
    </xf>
    <xf numFmtId="38" fontId="4" fillId="0" borderId="25" xfId="3" applyFont="1" applyFill="1" applyBorder="1" applyAlignment="1">
      <alignment horizontal="right" vertical="center"/>
    </xf>
    <xf numFmtId="38" fontId="4" fillId="0" borderId="31" xfId="3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 wrapText="1"/>
    </xf>
    <xf numFmtId="38" fontId="4" fillId="0" borderId="32" xfId="3" applyFont="1" applyFill="1" applyBorder="1" applyAlignment="1">
      <alignment horizontal="right" vertical="center"/>
    </xf>
    <xf numFmtId="187" fontId="9" fillId="0" borderId="65" xfId="3" applyNumberFormat="1" applyFont="1" applyFill="1" applyBorder="1" applyAlignment="1">
      <alignment horizontal="right" vertical="center" indent="1"/>
    </xf>
    <xf numFmtId="38" fontId="9" fillId="0" borderId="65" xfId="3" applyFont="1" applyFill="1" applyBorder="1" applyAlignment="1">
      <alignment horizontal="right" vertical="center"/>
    </xf>
    <xf numFmtId="38" fontId="9" fillId="0" borderId="30" xfId="3" applyFont="1" applyFill="1" applyBorder="1" applyAlignment="1">
      <alignment horizontal="center" vertical="center"/>
    </xf>
    <xf numFmtId="38" fontId="9" fillId="0" borderId="18" xfId="3" applyFont="1" applyFill="1" applyBorder="1" applyAlignment="1">
      <alignment horizontal="center" vertical="center"/>
    </xf>
    <xf numFmtId="38" fontId="9" fillId="0" borderId="19" xfId="3" applyFont="1" applyFill="1" applyBorder="1" applyAlignment="1">
      <alignment horizontal="center" vertical="center"/>
    </xf>
    <xf numFmtId="38" fontId="9" fillId="0" borderId="30" xfId="3" applyFont="1" applyFill="1" applyBorder="1" applyAlignment="1">
      <alignment horizontal="right" vertical="center" indent="2"/>
    </xf>
    <xf numFmtId="38" fontId="9" fillId="0" borderId="18" xfId="3" applyFont="1" applyFill="1" applyBorder="1" applyAlignment="1">
      <alignment horizontal="right" vertical="center" indent="2"/>
    </xf>
    <xf numFmtId="38" fontId="9" fillId="0" borderId="19" xfId="3" applyFont="1" applyFill="1" applyBorder="1" applyAlignment="1">
      <alignment horizontal="right" vertical="center" indent="2"/>
    </xf>
    <xf numFmtId="180" fontId="3" fillId="0" borderId="26" xfId="3" applyNumberFormat="1" applyFont="1" applyFill="1" applyBorder="1" applyAlignment="1">
      <alignment horizontal="right" vertical="center" wrapText="1"/>
    </xf>
    <xf numFmtId="180" fontId="3" fillId="0" borderId="27" xfId="3" applyNumberFormat="1" applyFont="1" applyFill="1" applyBorder="1" applyAlignment="1">
      <alignment horizontal="right" vertical="center" wrapText="1"/>
    </xf>
    <xf numFmtId="180" fontId="3" fillId="0" borderId="28" xfId="3" applyNumberFormat="1" applyFont="1" applyFill="1" applyBorder="1" applyAlignment="1">
      <alignment horizontal="right" vertical="center" wrapText="1"/>
    </xf>
    <xf numFmtId="180" fontId="3" fillId="0" borderId="26" xfId="3" applyNumberFormat="1" applyFont="1" applyFill="1" applyBorder="1" applyAlignment="1">
      <alignment horizontal="right" vertical="center" shrinkToFit="1"/>
    </xf>
    <xf numFmtId="180" fontId="3" fillId="0" borderId="27" xfId="3" applyNumberFormat="1" applyFont="1" applyFill="1" applyBorder="1" applyAlignment="1">
      <alignment horizontal="right" vertical="center" shrinkToFit="1"/>
    </xf>
    <xf numFmtId="180" fontId="3" fillId="0" borderId="33" xfId="3" applyNumberFormat="1" applyFont="1" applyFill="1" applyBorder="1" applyAlignment="1">
      <alignment horizontal="right" vertical="center" shrinkToFit="1"/>
    </xf>
    <xf numFmtId="181" fontId="3" fillId="0" borderId="34" xfId="0" applyNumberFormat="1" applyFont="1" applyFill="1" applyBorder="1" applyAlignment="1">
      <alignment horizontal="right" vertical="center" wrapText="1"/>
    </xf>
    <xf numFmtId="181" fontId="3" fillId="0" borderId="27" xfId="0" applyNumberFormat="1" applyFont="1" applyFill="1" applyBorder="1" applyAlignment="1">
      <alignment horizontal="right" vertical="center" wrapText="1"/>
    </xf>
    <xf numFmtId="181" fontId="3" fillId="0" borderId="28" xfId="0" applyNumberFormat="1" applyFont="1" applyFill="1" applyBorder="1" applyAlignment="1">
      <alignment horizontal="right" vertical="center" wrapText="1"/>
    </xf>
    <xf numFmtId="0" fontId="3" fillId="0" borderId="85" xfId="0" applyFont="1" applyFill="1" applyBorder="1" applyAlignment="1">
      <alignment horizontal="center" vertical="center" wrapText="1"/>
    </xf>
    <xf numFmtId="180" fontId="3" fillId="0" borderId="31" xfId="3" applyNumberFormat="1" applyFont="1" applyFill="1" applyBorder="1" applyAlignment="1">
      <alignment horizontal="right" vertical="center" wrapText="1"/>
    </xf>
    <xf numFmtId="181" fontId="3" fillId="0" borderId="85" xfId="0" applyNumberFormat="1" applyFont="1" applyFill="1" applyBorder="1" applyAlignment="1">
      <alignment horizontal="right" vertical="center" wrapText="1"/>
    </xf>
    <xf numFmtId="181" fontId="3" fillId="0" borderId="31" xfId="0" applyNumberFormat="1" applyFont="1" applyFill="1" applyBorder="1" applyAlignment="1">
      <alignment horizontal="right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83" fontId="3" fillId="0" borderId="65" xfId="3" applyNumberFormat="1" applyFont="1" applyFill="1" applyBorder="1" applyAlignment="1">
      <alignment horizontal="right" vertical="center"/>
    </xf>
    <xf numFmtId="0" fontId="3" fillId="0" borderId="64" xfId="0" applyFont="1" applyFill="1" applyBorder="1" applyAlignment="1">
      <alignment vertical="center"/>
    </xf>
    <xf numFmtId="0" fontId="3" fillId="0" borderId="65" xfId="0" applyFont="1" applyFill="1" applyBorder="1" applyAlignment="1">
      <alignment horizontal="center" vertical="center"/>
    </xf>
    <xf numFmtId="189" fontId="3" fillId="0" borderId="65" xfId="3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187" fontId="3" fillId="0" borderId="61" xfId="3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/>
    </xf>
    <xf numFmtId="183" fontId="3" fillId="0" borderId="64" xfId="3" applyNumberFormat="1" applyFont="1" applyFill="1" applyBorder="1" applyAlignment="1">
      <alignment horizontal="right" vertical="center"/>
    </xf>
    <xf numFmtId="183" fontId="3" fillId="0" borderId="32" xfId="3" applyNumberFormat="1" applyFont="1" applyFill="1" applyBorder="1" applyAlignment="1">
      <alignment horizontal="right" vertical="center"/>
    </xf>
    <xf numFmtId="189" fontId="3" fillId="0" borderId="32" xfId="3" applyNumberFormat="1" applyFont="1" applyFill="1" applyBorder="1" applyAlignment="1">
      <alignment horizontal="right" vertical="center"/>
    </xf>
    <xf numFmtId="189" fontId="3" fillId="0" borderId="64" xfId="3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left" vertical="center" shrinkToFit="1"/>
    </xf>
    <xf numFmtId="187" fontId="3" fillId="0" borderId="30" xfId="3" applyNumberFormat="1" applyFont="1" applyFill="1" applyBorder="1" applyAlignment="1">
      <alignment horizontal="right" vertical="center"/>
    </xf>
    <xf numFmtId="187" fontId="3" fillId="0" borderId="18" xfId="3" applyNumberFormat="1" applyFont="1" applyFill="1" applyBorder="1" applyAlignment="1">
      <alignment horizontal="right" vertical="center"/>
    </xf>
    <xf numFmtId="187" fontId="3" fillId="0" borderId="19" xfId="3" applyNumberFormat="1" applyFont="1" applyFill="1" applyBorder="1" applyAlignment="1">
      <alignment horizontal="right" vertical="center"/>
    </xf>
    <xf numFmtId="0" fontId="3" fillId="0" borderId="64" xfId="0" applyFont="1" applyFill="1" applyBorder="1" applyAlignment="1">
      <alignment horizontal="left" vertical="center" shrinkToFit="1"/>
    </xf>
    <xf numFmtId="187" fontId="3" fillId="0" borderId="26" xfId="3" applyNumberFormat="1" applyFont="1" applyFill="1" applyBorder="1" applyAlignment="1">
      <alignment horizontal="right" vertical="center"/>
    </xf>
    <xf numFmtId="187" fontId="3" fillId="0" borderId="27" xfId="3" applyNumberFormat="1" applyFont="1" applyFill="1" applyBorder="1" applyAlignment="1">
      <alignment horizontal="right" vertical="center"/>
    </xf>
    <xf numFmtId="187" fontId="3" fillId="0" borderId="28" xfId="3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 shrinkToFit="1"/>
    </xf>
    <xf numFmtId="187" fontId="3" fillId="0" borderId="22" xfId="3" applyNumberFormat="1" applyFont="1" applyFill="1" applyBorder="1" applyAlignment="1">
      <alignment horizontal="right" vertical="center"/>
    </xf>
    <xf numFmtId="187" fontId="3" fillId="0" borderId="23" xfId="3" applyNumberFormat="1" applyFont="1" applyFill="1" applyBorder="1" applyAlignment="1">
      <alignment horizontal="right" vertical="center"/>
    </xf>
    <xf numFmtId="187" fontId="3" fillId="0" borderId="24" xfId="3" applyNumberFormat="1" applyFont="1" applyFill="1" applyBorder="1" applyAlignment="1">
      <alignment horizontal="right" vertical="center"/>
    </xf>
    <xf numFmtId="182" fontId="4" fillId="0" borderId="65" xfId="0" applyNumberFormat="1" applyFont="1" applyFill="1" applyBorder="1" applyAlignment="1">
      <alignment horizontal="right" vertical="center"/>
    </xf>
    <xf numFmtId="182" fontId="4" fillId="0" borderId="64" xfId="0" applyNumberFormat="1" applyFont="1" applyFill="1" applyBorder="1" applyAlignment="1">
      <alignment horizontal="right" vertical="center"/>
    </xf>
    <xf numFmtId="182" fontId="4" fillId="0" borderId="32" xfId="0" applyNumberFormat="1" applyFont="1" applyFill="1" applyBorder="1" applyAlignment="1">
      <alignment horizontal="right" vertical="center"/>
    </xf>
    <xf numFmtId="189" fontId="3" fillId="0" borderId="31" xfId="0" applyNumberFormat="1" applyFont="1" applyFill="1" applyBorder="1" applyAlignment="1">
      <alignment horizontal="center" vertical="center"/>
    </xf>
    <xf numFmtId="189" fontId="3" fillId="0" borderId="31" xfId="3" applyNumberFormat="1" applyFont="1" applyFill="1" applyBorder="1" applyAlignment="1">
      <alignment horizontal="center" vertical="center"/>
    </xf>
    <xf numFmtId="189" fontId="3" fillId="0" borderId="31" xfId="0" applyNumberFormat="1" applyFont="1" applyFill="1" applyBorder="1" applyAlignment="1">
      <alignment horizontal="center" vertical="center" wrapText="1"/>
    </xf>
    <xf numFmtId="189" fontId="4" fillId="0" borderId="31" xfId="0" applyNumberFormat="1" applyFont="1" applyFill="1" applyBorder="1" applyAlignment="1">
      <alignment horizontal="center" vertical="center" wrapText="1"/>
    </xf>
    <xf numFmtId="187" fontId="4" fillId="0" borderId="65" xfId="3" applyNumberFormat="1" applyFont="1" applyFill="1" applyBorder="1" applyAlignment="1">
      <alignment horizontal="right" vertical="center"/>
    </xf>
    <xf numFmtId="187" fontId="4" fillId="0" borderId="64" xfId="3" applyNumberFormat="1" applyFont="1" applyFill="1" applyBorder="1" applyAlignment="1">
      <alignment horizontal="right" vertical="center"/>
    </xf>
    <xf numFmtId="187" fontId="3" fillId="0" borderId="41" xfId="3" applyNumberFormat="1" applyFont="1" applyFill="1" applyBorder="1" applyAlignment="1">
      <alignment horizontal="right" vertical="center"/>
    </xf>
    <xf numFmtId="187" fontId="3" fillId="0" borderId="14" xfId="3" applyNumberFormat="1" applyFont="1" applyFill="1" applyBorder="1" applyAlignment="1">
      <alignment horizontal="right" vertical="center"/>
    </xf>
    <xf numFmtId="187" fontId="3" fillId="0" borderId="144" xfId="3" applyNumberFormat="1" applyFont="1" applyFill="1" applyBorder="1" applyAlignment="1">
      <alignment horizontal="right" vertical="center"/>
    </xf>
    <xf numFmtId="187" fontId="3" fillId="0" borderId="68" xfId="3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87" fontId="3" fillId="0" borderId="143" xfId="3" applyNumberFormat="1" applyFont="1" applyFill="1" applyBorder="1" applyAlignment="1">
      <alignment horizontal="right" vertical="center"/>
    </xf>
    <xf numFmtId="187" fontId="3" fillId="0" borderId="35" xfId="3" applyNumberFormat="1" applyFont="1" applyFill="1" applyBorder="1" applyAlignment="1">
      <alignment horizontal="right" vertical="center"/>
    </xf>
    <xf numFmtId="187" fontId="3" fillId="0" borderId="36" xfId="3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187" fontId="3" fillId="0" borderId="50" xfId="3" applyNumberFormat="1" applyFont="1" applyFill="1" applyBorder="1" applyAlignment="1">
      <alignment horizontal="right" vertical="center"/>
    </xf>
    <xf numFmtId="187" fontId="3" fillId="0" borderId="51" xfId="3" applyNumberFormat="1" applyFont="1" applyFill="1" applyBorder="1" applyAlignment="1">
      <alignment horizontal="right" vertical="center"/>
    </xf>
    <xf numFmtId="187" fontId="3" fillId="0" borderId="52" xfId="3" applyNumberFormat="1" applyFont="1" applyFill="1" applyBorder="1" applyAlignment="1">
      <alignment horizontal="right" vertical="center"/>
    </xf>
    <xf numFmtId="187" fontId="3" fillId="0" borderId="54" xfId="3" applyNumberFormat="1" applyFont="1" applyFill="1" applyBorder="1" applyAlignment="1">
      <alignment horizontal="right" vertical="center"/>
    </xf>
    <xf numFmtId="187" fontId="3" fillId="0" borderId="55" xfId="3" applyNumberFormat="1" applyFont="1" applyFill="1" applyBorder="1" applyAlignment="1">
      <alignment horizontal="right" vertical="center"/>
    </xf>
    <xf numFmtId="187" fontId="3" fillId="0" borderId="56" xfId="3" applyNumberFormat="1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87" fontId="3" fillId="0" borderId="137" xfId="3" applyNumberFormat="1" applyFont="1" applyFill="1" applyBorder="1" applyAlignment="1">
      <alignment horizontal="right" vertical="center"/>
    </xf>
    <xf numFmtId="187" fontId="3" fillId="0" borderId="138" xfId="3" applyNumberFormat="1" applyFont="1" applyFill="1" applyBorder="1" applyAlignment="1">
      <alignment horizontal="right" vertical="center"/>
    </xf>
    <xf numFmtId="187" fontId="3" fillId="0" borderId="139" xfId="3" applyNumberFormat="1" applyFont="1" applyFill="1" applyBorder="1" applyAlignment="1">
      <alignment horizontal="right" vertical="center"/>
    </xf>
    <xf numFmtId="0" fontId="3" fillId="0" borderId="134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1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7" xfId="0" applyFont="1" applyFill="1" applyBorder="1" applyAlignment="1">
      <alignment horizontal="center" vertical="center"/>
    </xf>
    <xf numFmtId="0" fontId="3" fillId="0" borderId="138" xfId="0" applyFont="1" applyFill="1" applyBorder="1" applyAlignment="1">
      <alignment horizontal="center" vertical="center"/>
    </xf>
    <xf numFmtId="0" fontId="3" fillId="0" borderId="139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/>
    </xf>
    <xf numFmtId="0" fontId="3" fillId="0" borderId="141" xfId="0" applyFont="1" applyFill="1" applyBorder="1" applyAlignment="1">
      <alignment horizontal="center" vertical="center"/>
    </xf>
    <xf numFmtId="0" fontId="3" fillId="0" borderId="142" xfId="0" applyFont="1" applyFill="1" applyBorder="1" applyAlignment="1">
      <alignment horizontal="center" vertical="center"/>
    </xf>
    <xf numFmtId="187" fontId="3" fillId="0" borderId="140" xfId="3" applyNumberFormat="1" applyFont="1" applyFill="1" applyBorder="1" applyAlignment="1">
      <alignment horizontal="right" vertical="center"/>
    </xf>
    <xf numFmtId="187" fontId="3" fillId="0" borderId="141" xfId="3" applyNumberFormat="1" applyFont="1" applyFill="1" applyBorder="1" applyAlignment="1">
      <alignment horizontal="right" vertical="center"/>
    </xf>
    <xf numFmtId="187" fontId="3" fillId="0" borderId="142" xfId="3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6" xfId="0" applyFont="1" applyFill="1" applyBorder="1" applyAlignment="1">
      <alignment horizontal="center" vertical="center" wrapText="1"/>
    </xf>
    <xf numFmtId="38" fontId="3" fillId="0" borderId="26" xfId="3" applyFont="1" applyFill="1" applyBorder="1" applyAlignment="1">
      <alignment horizontal="center" vertical="center"/>
    </xf>
    <xf numFmtId="38" fontId="3" fillId="0" borderId="27" xfId="3" applyFont="1" applyFill="1" applyBorder="1" applyAlignment="1">
      <alignment horizontal="center" vertical="center"/>
    </xf>
    <xf numFmtId="38" fontId="3" fillId="0" borderId="28" xfId="3" applyFont="1" applyFill="1" applyBorder="1" applyAlignment="1">
      <alignment horizontal="center" vertical="center"/>
    </xf>
    <xf numFmtId="40" fontId="4" fillId="0" borderId="22" xfId="3" applyNumberFormat="1" applyFont="1" applyFill="1" applyBorder="1" applyAlignment="1">
      <alignment horizontal="right" vertical="center"/>
    </xf>
    <xf numFmtId="40" fontId="4" fillId="0" borderId="23" xfId="3" applyNumberFormat="1" applyFont="1" applyFill="1" applyBorder="1" applyAlignment="1">
      <alignment horizontal="right" vertical="center"/>
    </xf>
    <xf numFmtId="40" fontId="4" fillId="0" borderId="24" xfId="3" applyNumberFormat="1" applyFont="1" applyFill="1" applyBorder="1" applyAlignment="1">
      <alignment horizontal="right" vertical="center"/>
    </xf>
    <xf numFmtId="38" fontId="4" fillId="0" borderId="30" xfId="3" applyFont="1" applyFill="1" applyBorder="1" applyAlignment="1">
      <alignment horizontal="right" vertical="center"/>
    </xf>
    <xf numFmtId="38" fontId="4" fillId="0" borderId="18" xfId="3" applyFont="1" applyFill="1" applyBorder="1" applyAlignment="1">
      <alignment horizontal="right" vertical="center"/>
    </xf>
    <xf numFmtId="38" fontId="4" fillId="0" borderId="19" xfId="3" applyFont="1" applyFill="1" applyBorder="1" applyAlignment="1">
      <alignment horizontal="right" vertical="center"/>
    </xf>
    <xf numFmtId="40" fontId="4" fillId="0" borderId="30" xfId="3" applyNumberFormat="1" applyFont="1" applyFill="1" applyBorder="1" applyAlignment="1">
      <alignment horizontal="right" vertical="center"/>
    </xf>
    <xf numFmtId="40" fontId="4" fillId="0" borderId="18" xfId="3" applyNumberFormat="1" applyFont="1" applyFill="1" applyBorder="1" applyAlignment="1">
      <alignment horizontal="right" vertical="center"/>
    </xf>
    <xf numFmtId="40" fontId="4" fillId="0" borderId="19" xfId="3" applyNumberFormat="1" applyFont="1" applyFill="1" applyBorder="1" applyAlignment="1">
      <alignment horizontal="right" vertical="center"/>
    </xf>
    <xf numFmtId="185" fontId="3" fillId="0" borderId="31" xfId="0" applyNumberFormat="1" applyFont="1" applyFill="1" applyBorder="1" applyAlignment="1">
      <alignment horizontal="right" vertical="center"/>
    </xf>
    <xf numFmtId="40" fontId="4" fillId="0" borderId="6" xfId="3" applyNumberFormat="1" applyFont="1" applyFill="1" applyBorder="1" applyAlignment="1">
      <alignment horizontal="right" vertical="center"/>
    </xf>
    <xf numFmtId="40" fontId="4" fillId="0" borderId="7" xfId="3" applyNumberFormat="1" applyFont="1" applyFill="1" applyBorder="1" applyAlignment="1">
      <alignment horizontal="right" vertical="center"/>
    </xf>
    <xf numFmtId="40" fontId="4" fillId="0" borderId="11" xfId="3" applyNumberFormat="1" applyFont="1" applyFill="1" applyBorder="1" applyAlignment="1">
      <alignment horizontal="right" vertical="center"/>
    </xf>
    <xf numFmtId="40" fontId="4" fillId="0" borderId="68" xfId="3" applyNumberFormat="1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center" vertical="center" wrapText="1" shrinkToFit="1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38" fontId="4" fillId="0" borderId="6" xfId="3" applyFont="1" applyFill="1" applyBorder="1" applyAlignment="1">
      <alignment horizontal="right" vertical="center"/>
    </xf>
    <xf numFmtId="38" fontId="4" fillId="0" borderId="7" xfId="3" applyFont="1" applyFill="1" applyBorder="1" applyAlignment="1">
      <alignment horizontal="right" vertical="center"/>
    </xf>
    <xf numFmtId="38" fontId="4" fillId="0" borderId="144" xfId="3" applyFont="1" applyFill="1" applyBorder="1" applyAlignment="1">
      <alignment horizontal="right" vertical="center"/>
    </xf>
    <xf numFmtId="38" fontId="4" fillId="0" borderId="11" xfId="3" applyFont="1" applyFill="1" applyBorder="1" applyAlignment="1">
      <alignment horizontal="right" vertical="center"/>
    </xf>
    <xf numFmtId="38" fontId="4" fillId="0" borderId="22" xfId="3" applyFont="1" applyFill="1" applyBorder="1" applyAlignment="1">
      <alignment horizontal="right" vertical="center"/>
    </xf>
    <xf numFmtId="38" fontId="4" fillId="0" borderId="23" xfId="3" applyFont="1" applyFill="1" applyBorder="1" applyAlignment="1">
      <alignment horizontal="right" vertical="center"/>
    </xf>
    <xf numFmtId="38" fontId="4" fillId="0" borderId="24" xfId="3" applyFont="1" applyFill="1" applyBorder="1" applyAlignment="1">
      <alignment horizontal="right" vertical="center"/>
    </xf>
    <xf numFmtId="38" fontId="4" fillId="0" borderId="35" xfId="3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8" fontId="4" fillId="0" borderId="38" xfId="3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40" fontId="4" fillId="0" borderId="36" xfId="3" applyNumberFormat="1" applyFont="1" applyFill="1" applyBorder="1" applyAlignment="1">
      <alignment horizontal="right" vertical="center"/>
    </xf>
    <xf numFmtId="40" fontId="4" fillId="0" borderId="37" xfId="3" applyNumberFormat="1" applyFont="1" applyFill="1" applyBorder="1" applyAlignment="1">
      <alignment horizontal="right" vertical="center"/>
    </xf>
    <xf numFmtId="187" fontId="3" fillId="0" borderId="65" xfId="3" applyNumberFormat="1" applyFont="1" applyFill="1" applyBorder="1" applyAlignment="1">
      <alignment horizontal="right" vertical="center"/>
    </xf>
    <xf numFmtId="38" fontId="3" fillId="0" borderId="6" xfId="3" applyFont="1" applyFill="1" applyBorder="1" applyAlignment="1">
      <alignment horizontal="right" vertical="center"/>
    </xf>
    <xf numFmtId="38" fontId="3" fillId="0" borderId="7" xfId="3" applyFont="1" applyFill="1" applyBorder="1" applyAlignment="1">
      <alignment horizontal="right" vertical="center"/>
    </xf>
    <xf numFmtId="38" fontId="3" fillId="0" borderId="11" xfId="3" applyFont="1" applyFill="1" applyBorder="1" applyAlignment="1">
      <alignment horizontal="right" vertical="center"/>
    </xf>
    <xf numFmtId="185" fontId="3" fillId="0" borderId="22" xfId="0" applyNumberFormat="1" applyFont="1" applyFill="1" applyBorder="1" applyAlignment="1">
      <alignment horizontal="right" vertical="center"/>
    </xf>
    <xf numFmtId="185" fontId="3" fillId="0" borderId="23" xfId="0" applyNumberFormat="1" applyFont="1" applyFill="1" applyBorder="1" applyAlignment="1">
      <alignment horizontal="right" vertical="center"/>
    </xf>
    <xf numFmtId="185" fontId="3" fillId="0" borderId="24" xfId="0" applyNumberFormat="1" applyFont="1" applyFill="1" applyBorder="1" applyAlignment="1">
      <alignment horizontal="right" vertical="center"/>
    </xf>
    <xf numFmtId="185" fontId="3" fillId="0" borderId="26" xfId="0" applyNumberFormat="1" applyFont="1" applyFill="1" applyBorder="1" applyAlignment="1">
      <alignment horizontal="right" vertical="center"/>
    </xf>
    <xf numFmtId="185" fontId="3" fillId="0" borderId="27" xfId="0" applyNumberFormat="1" applyFont="1" applyFill="1" applyBorder="1" applyAlignment="1">
      <alignment horizontal="right" vertical="center"/>
    </xf>
    <xf numFmtId="185" fontId="3" fillId="0" borderId="28" xfId="0" applyNumberFormat="1" applyFont="1" applyFill="1" applyBorder="1" applyAlignment="1">
      <alignment horizontal="right" vertical="center"/>
    </xf>
    <xf numFmtId="187" fontId="3" fillId="0" borderId="147" xfId="3" applyNumberFormat="1" applyFont="1" applyFill="1" applyBorder="1" applyAlignment="1">
      <alignment horizontal="right" vertical="center"/>
    </xf>
    <xf numFmtId="38" fontId="3" fillId="0" borderId="22" xfId="3" applyFont="1" applyFill="1" applyBorder="1" applyAlignment="1">
      <alignment horizontal="right" vertical="center"/>
    </xf>
    <xf numFmtId="38" fontId="3" fillId="0" borderId="23" xfId="3" applyFont="1" applyFill="1" applyBorder="1" applyAlignment="1">
      <alignment horizontal="right" vertical="center"/>
    </xf>
    <xf numFmtId="38" fontId="3" fillId="0" borderId="24" xfId="3" applyFont="1" applyFill="1" applyBorder="1" applyAlignment="1">
      <alignment horizontal="right" vertical="center"/>
    </xf>
    <xf numFmtId="187" fontId="3" fillId="0" borderId="39" xfId="3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85" fontId="3" fillId="0" borderId="30" xfId="0" applyNumberFormat="1" applyFont="1" applyFill="1" applyBorder="1" applyAlignment="1">
      <alignment horizontal="right" vertical="center"/>
    </xf>
    <xf numFmtId="185" fontId="3" fillId="0" borderId="18" xfId="0" applyNumberFormat="1" applyFont="1" applyFill="1" applyBorder="1" applyAlignment="1">
      <alignment horizontal="right" vertical="center"/>
    </xf>
    <xf numFmtId="185" fontId="3" fillId="0" borderId="38" xfId="0" applyNumberFormat="1" applyFont="1" applyFill="1" applyBorder="1" applyAlignment="1">
      <alignment horizontal="right" vertical="center"/>
    </xf>
    <xf numFmtId="185" fontId="3" fillId="0" borderId="37" xfId="0" applyNumberFormat="1" applyFont="1" applyFill="1" applyBorder="1" applyAlignment="1">
      <alignment horizontal="right" vertical="center"/>
    </xf>
    <xf numFmtId="185" fontId="3" fillId="0" borderId="1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85" fontId="3" fillId="0" borderId="33" xfId="0" applyNumberFormat="1" applyFont="1" applyFill="1" applyBorder="1" applyAlignment="1">
      <alignment horizontal="right" vertical="center"/>
    </xf>
    <xf numFmtId="185" fontId="3" fillId="0" borderId="34" xfId="0" applyNumberFormat="1" applyFont="1" applyFill="1" applyBorder="1" applyAlignment="1">
      <alignment horizontal="right" vertical="center"/>
    </xf>
    <xf numFmtId="185" fontId="3" fillId="0" borderId="35" xfId="0" applyNumberFormat="1" applyFont="1" applyFill="1" applyBorder="1" applyAlignment="1">
      <alignment horizontal="right" vertical="center"/>
    </xf>
    <xf numFmtId="185" fontId="3" fillId="0" borderId="36" xfId="0" applyNumberFormat="1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145" xfId="0" applyFont="1" applyFill="1" applyBorder="1" applyAlignment="1">
      <alignment horizontal="center" vertical="center" wrapText="1"/>
    </xf>
    <xf numFmtId="0" fontId="3" fillId="0" borderId="146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38" fontId="3" fillId="0" borderId="30" xfId="3" applyFont="1" applyFill="1" applyBorder="1" applyAlignment="1">
      <alignment horizontal="right" vertical="center"/>
    </xf>
    <xf numFmtId="38" fontId="3" fillId="0" borderId="18" xfId="3" applyFont="1" applyFill="1" applyBorder="1" applyAlignment="1">
      <alignment horizontal="right" vertical="center"/>
    </xf>
    <xf numFmtId="38" fontId="3" fillId="0" borderId="19" xfId="3" applyFont="1" applyFill="1" applyBorder="1" applyAlignment="1">
      <alignment horizontal="right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185" fontId="3" fillId="0" borderId="26" xfId="0" applyNumberFormat="1" applyFont="1" applyFill="1" applyBorder="1" applyAlignment="1">
      <alignment horizontal="right" vertical="center" wrapText="1"/>
    </xf>
    <xf numFmtId="185" fontId="3" fillId="0" borderId="27" xfId="0" applyNumberFormat="1" applyFont="1" applyFill="1" applyBorder="1" applyAlignment="1">
      <alignment horizontal="right" vertical="center" wrapText="1"/>
    </xf>
    <xf numFmtId="185" fontId="3" fillId="0" borderId="28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right" vertical="center"/>
    </xf>
    <xf numFmtId="3" fontId="7" fillId="0" borderId="31" xfId="0" applyNumberFormat="1" applyFont="1" applyFill="1" applyBorder="1" applyAlignment="1">
      <alignment horizontal="right" vertical="center"/>
    </xf>
    <xf numFmtId="0" fontId="21" fillId="0" borderId="31" xfId="0" applyFont="1" applyFill="1" applyBorder="1" applyAlignment="1">
      <alignment horizontal="center" vertical="center" wrapText="1"/>
    </xf>
    <xf numFmtId="38" fontId="4" fillId="0" borderId="31" xfId="3" applyFont="1" applyFill="1" applyBorder="1" applyAlignment="1">
      <alignment horizontal="center" vertical="center" wrapText="1"/>
    </xf>
    <xf numFmtId="38" fontId="4" fillId="0" borderId="40" xfId="3" applyFont="1" applyFill="1" applyBorder="1" applyAlignment="1">
      <alignment horizontal="center" vertical="center" wrapText="1"/>
    </xf>
    <xf numFmtId="3" fontId="7" fillId="0" borderId="40" xfId="0" applyNumberFormat="1" applyFont="1" applyFill="1" applyBorder="1" applyAlignment="1">
      <alignment horizontal="right" vertical="center"/>
    </xf>
    <xf numFmtId="180" fontId="7" fillId="0" borderId="28" xfId="0" applyNumberFormat="1" applyFont="1" applyFill="1" applyBorder="1" applyAlignment="1">
      <alignment horizontal="right" vertical="center"/>
    </xf>
    <xf numFmtId="180" fontId="7" fillId="0" borderId="31" xfId="0" applyNumberFormat="1" applyFont="1" applyFill="1" applyBorder="1" applyAlignment="1">
      <alignment horizontal="right" vertical="center"/>
    </xf>
    <xf numFmtId="10" fontId="7" fillId="0" borderId="31" xfId="0" applyNumberFormat="1" applyFont="1" applyFill="1" applyBorder="1" applyAlignment="1">
      <alignment horizontal="right" vertical="center"/>
    </xf>
    <xf numFmtId="185" fontId="3" fillId="0" borderId="33" xfId="0" applyNumberFormat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4" fillId="0" borderId="145" xfId="0" applyFont="1" applyFill="1" applyBorder="1" applyAlignment="1">
      <alignment horizontal="center" vertical="center" wrapText="1"/>
    </xf>
    <xf numFmtId="0" fontId="4" fillId="0" borderId="146" xfId="0" applyFont="1" applyFill="1" applyBorder="1" applyAlignment="1">
      <alignment horizontal="center" vertical="center" wrapText="1"/>
    </xf>
    <xf numFmtId="3" fontId="6" fillId="0" borderId="31" xfId="0" applyNumberFormat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38" fontId="7" fillId="0" borderId="31" xfId="3" applyFont="1" applyFill="1" applyBorder="1" applyAlignment="1">
      <alignment horizontal="right" vertical="center"/>
    </xf>
    <xf numFmtId="0" fontId="3" fillId="0" borderId="7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38" fontId="3" fillId="0" borderId="26" xfId="3" applyFont="1" applyFill="1" applyBorder="1" applyAlignment="1">
      <alignment horizontal="right" vertical="center"/>
    </xf>
    <xf numFmtId="38" fontId="3" fillId="0" borderId="27" xfId="3" applyFont="1" applyFill="1" applyBorder="1" applyAlignment="1">
      <alignment horizontal="right" vertical="center"/>
    </xf>
    <xf numFmtId="38" fontId="3" fillId="0" borderId="28" xfId="3" applyFont="1" applyFill="1" applyBorder="1" applyAlignment="1">
      <alignment horizontal="right" vertical="center"/>
    </xf>
    <xf numFmtId="179" fontId="3" fillId="0" borderId="26" xfId="3" applyNumberFormat="1" applyFont="1" applyFill="1" applyBorder="1" applyAlignment="1">
      <alignment horizontal="right" vertical="center"/>
    </xf>
    <xf numFmtId="179" fontId="3" fillId="0" borderId="27" xfId="3" applyNumberFormat="1" applyFont="1" applyFill="1" applyBorder="1" applyAlignment="1">
      <alignment horizontal="right" vertical="center"/>
    </xf>
    <xf numFmtId="179" fontId="3" fillId="0" borderId="28" xfId="3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 wrapText="1"/>
    </xf>
    <xf numFmtId="188" fontId="9" fillId="0" borderId="30" xfId="3" applyNumberFormat="1" applyFont="1" applyFill="1" applyBorder="1" applyAlignment="1">
      <alignment horizontal="right" vertical="center"/>
    </xf>
    <xf numFmtId="188" fontId="9" fillId="0" borderId="18" xfId="3" applyNumberFormat="1" applyFont="1" applyFill="1" applyBorder="1" applyAlignment="1">
      <alignment horizontal="right" vertical="center"/>
    </xf>
    <xf numFmtId="188" fontId="9" fillId="0" borderId="19" xfId="3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9" fontId="9" fillId="0" borderId="64" xfId="3" applyNumberFormat="1" applyFont="1" applyFill="1" applyBorder="1" applyAlignment="1">
      <alignment horizontal="center" vertical="center" wrapText="1"/>
    </xf>
    <xf numFmtId="179" fontId="9" fillId="0" borderId="32" xfId="3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8" fontId="9" fillId="0" borderId="32" xfId="3" applyFont="1" applyFill="1" applyBorder="1" applyAlignment="1">
      <alignment horizontal="center" vertical="center" wrapText="1"/>
    </xf>
    <xf numFmtId="38" fontId="9" fillId="0" borderId="64" xfId="3" applyFont="1" applyFill="1" applyBorder="1" applyAlignment="1">
      <alignment horizontal="center" vertical="center" wrapText="1"/>
    </xf>
    <xf numFmtId="38" fontId="9" fillId="0" borderId="32" xfId="3" applyFont="1" applyFill="1" applyBorder="1" applyAlignment="1">
      <alignment horizontal="center" vertical="center"/>
    </xf>
    <xf numFmtId="38" fontId="9" fillId="0" borderId="64" xfId="3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189" fontId="13" fillId="0" borderId="42" xfId="0" applyNumberFormat="1" applyFont="1" applyFill="1" applyBorder="1" applyAlignment="1">
      <alignment horizontal="center" vertical="center" wrapText="1"/>
    </xf>
    <xf numFmtId="189" fontId="13" fillId="0" borderId="2" xfId="0" applyNumberFormat="1" applyFont="1" applyFill="1" applyBorder="1" applyAlignment="1">
      <alignment horizontal="center" vertical="center" wrapText="1"/>
    </xf>
    <xf numFmtId="189" fontId="13" fillId="0" borderId="43" xfId="0" applyNumberFormat="1" applyFont="1" applyFill="1" applyBorder="1" applyAlignment="1">
      <alignment horizontal="center" vertical="center" wrapText="1"/>
    </xf>
    <xf numFmtId="189" fontId="13" fillId="0" borderId="1" xfId="0" applyNumberFormat="1" applyFont="1" applyFill="1" applyBorder="1" applyAlignment="1">
      <alignment horizontal="center" vertical="center" wrapText="1"/>
    </xf>
    <xf numFmtId="189" fontId="13" fillId="0" borderId="0" xfId="0" applyNumberFormat="1" applyFont="1" applyFill="1" applyBorder="1" applyAlignment="1">
      <alignment horizontal="center" vertical="center" wrapText="1"/>
    </xf>
    <xf numFmtId="189" fontId="13" fillId="0" borderId="10" xfId="0" applyNumberFormat="1" applyFont="1" applyFill="1" applyBorder="1" applyAlignment="1">
      <alignment horizontal="center" vertical="center" wrapText="1"/>
    </xf>
    <xf numFmtId="189" fontId="13" fillId="0" borderId="20" xfId="0" applyNumberFormat="1" applyFont="1" applyFill="1" applyBorder="1" applyAlignment="1">
      <alignment horizontal="center" vertical="center" wrapText="1"/>
    </xf>
    <xf numFmtId="189" fontId="13" fillId="0" borderId="5" xfId="0" applyNumberFormat="1" applyFont="1" applyFill="1" applyBorder="1" applyAlignment="1">
      <alignment horizontal="center" vertical="center" wrapText="1"/>
    </xf>
    <xf numFmtId="189" fontId="13" fillId="0" borderId="14" xfId="0" applyNumberFormat="1" applyFont="1" applyFill="1" applyBorder="1" applyAlignment="1">
      <alignment horizontal="center" vertical="center" wrapText="1"/>
    </xf>
    <xf numFmtId="189" fontId="13" fillId="0" borderId="42" xfId="3" applyNumberFormat="1" applyFont="1" applyFill="1" applyBorder="1" applyAlignment="1">
      <alignment horizontal="center" vertical="center" wrapText="1"/>
    </xf>
    <xf numFmtId="189" fontId="13" fillId="0" borderId="2" xfId="3" applyNumberFormat="1" applyFont="1" applyFill="1" applyBorder="1" applyAlignment="1">
      <alignment horizontal="center" vertical="center" wrapText="1"/>
    </xf>
    <xf numFmtId="189" fontId="13" fillId="0" borderId="43" xfId="3" applyNumberFormat="1" applyFont="1" applyFill="1" applyBorder="1" applyAlignment="1">
      <alignment horizontal="center" vertical="center" wrapText="1"/>
    </xf>
    <xf numFmtId="189" fontId="13" fillId="0" borderId="1" xfId="3" applyNumberFormat="1" applyFont="1" applyFill="1" applyBorder="1" applyAlignment="1">
      <alignment horizontal="center" vertical="center" wrapText="1"/>
    </xf>
    <xf numFmtId="189" fontId="13" fillId="0" borderId="0" xfId="3" applyNumberFormat="1" applyFont="1" applyFill="1" applyBorder="1" applyAlignment="1">
      <alignment horizontal="center" vertical="center" wrapText="1"/>
    </xf>
    <xf numFmtId="189" fontId="13" fillId="0" borderId="10" xfId="3" applyNumberFormat="1" applyFont="1" applyFill="1" applyBorder="1" applyAlignment="1">
      <alignment horizontal="center" vertical="center" wrapText="1"/>
    </xf>
    <xf numFmtId="189" fontId="13" fillId="0" borderId="20" xfId="3" applyNumberFormat="1" applyFont="1" applyFill="1" applyBorder="1" applyAlignment="1">
      <alignment horizontal="center" vertical="center" wrapText="1"/>
    </xf>
    <xf numFmtId="189" fontId="13" fillId="0" borderId="5" xfId="3" applyNumberFormat="1" applyFont="1" applyFill="1" applyBorder="1" applyAlignment="1">
      <alignment horizontal="center" vertical="center" wrapText="1"/>
    </xf>
    <xf numFmtId="189" fontId="13" fillId="0" borderId="14" xfId="3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179" fontId="9" fillId="0" borderId="65" xfId="3" applyNumberFormat="1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38" fontId="9" fillId="0" borderId="6" xfId="3" applyFont="1" applyFill="1" applyBorder="1" applyAlignment="1">
      <alignment horizontal="center" vertical="center" wrapText="1"/>
    </xf>
    <xf numFmtId="38" fontId="9" fillId="0" borderId="7" xfId="3" applyFont="1" applyFill="1" applyBorder="1" applyAlignment="1">
      <alignment horizontal="center" vertical="center" wrapText="1"/>
    </xf>
    <xf numFmtId="38" fontId="9" fillId="0" borderId="11" xfId="3" applyFont="1" applyFill="1" applyBorder="1" applyAlignment="1">
      <alignment horizontal="center" vertical="center" wrapText="1"/>
    </xf>
    <xf numFmtId="38" fontId="9" fillId="0" borderId="30" xfId="3" applyFont="1" applyFill="1" applyBorder="1" applyAlignment="1">
      <alignment horizontal="center" vertical="center" wrapText="1"/>
    </xf>
    <xf numFmtId="38" fontId="9" fillId="0" borderId="18" xfId="3" applyFont="1" applyFill="1" applyBorder="1" applyAlignment="1">
      <alignment horizontal="center" vertical="center" wrapText="1"/>
    </xf>
    <xf numFmtId="38" fontId="9" fillId="0" borderId="19" xfId="3" applyFont="1" applyFill="1" applyBorder="1" applyAlignment="1">
      <alignment horizontal="center" vertical="center" wrapText="1"/>
    </xf>
    <xf numFmtId="38" fontId="9" fillId="0" borderId="65" xfId="3" applyFont="1" applyFill="1" applyBorder="1" applyAlignment="1">
      <alignment horizontal="center" vertical="center"/>
    </xf>
    <xf numFmtId="38" fontId="9" fillId="0" borderId="65" xfId="3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183" fontId="3" fillId="0" borderId="2" xfId="0" applyNumberFormat="1" applyFont="1" applyFill="1" applyBorder="1" applyAlignment="1">
      <alignment horizontal="right" vertical="center"/>
    </xf>
    <xf numFmtId="180" fontId="3" fillId="0" borderId="64" xfId="0" applyNumberFormat="1" applyFont="1" applyFill="1" applyBorder="1" applyAlignment="1">
      <alignment horizontal="right" vertical="center"/>
    </xf>
    <xf numFmtId="0" fontId="4" fillId="0" borderId="64" xfId="0" applyFont="1" applyFill="1" applyBorder="1" applyAlignment="1">
      <alignment horizontal="center" vertical="center"/>
    </xf>
    <xf numFmtId="180" fontId="3" fillId="0" borderId="64" xfId="3" applyNumberFormat="1" applyFont="1" applyFill="1" applyBorder="1" applyAlignment="1">
      <alignment horizontal="right" vertical="center"/>
    </xf>
    <xf numFmtId="180" fontId="3" fillId="0" borderId="6" xfId="0" applyNumberFormat="1" applyFont="1" applyFill="1" applyBorder="1" applyAlignment="1">
      <alignment horizontal="right" vertical="center"/>
    </xf>
    <xf numFmtId="180" fontId="3" fillId="0" borderId="7" xfId="0" applyNumberFormat="1" applyFont="1" applyFill="1" applyBorder="1" applyAlignment="1">
      <alignment horizontal="right" vertical="center"/>
    </xf>
    <xf numFmtId="180" fontId="3" fillId="0" borderId="11" xfId="0" applyNumberFormat="1" applyFont="1" applyFill="1" applyBorder="1" applyAlignment="1">
      <alignment horizontal="right" vertical="center"/>
    </xf>
    <xf numFmtId="180" fontId="3" fillId="0" borderId="65" xfId="0" applyNumberFormat="1" applyFont="1" applyFill="1" applyBorder="1" applyAlignment="1">
      <alignment horizontal="right" vertical="center"/>
    </xf>
    <xf numFmtId="0" fontId="4" fillId="0" borderId="65" xfId="0" applyFont="1" applyFill="1" applyBorder="1" applyAlignment="1">
      <alignment horizontal="center" vertical="center"/>
    </xf>
    <xf numFmtId="38" fontId="3" fillId="0" borderId="65" xfId="3" applyFont="1" applyFill="1" applyBorder="1" applyAlignment="1">
      <alignment horizontal="center" vertical="center"/>
    </xf>
    <xf numFmtId="180" fontId="3" fillId="0" borderId="30" xfId="0" applyNumberFormat="1" applyFont="1" applyFill="1" applyBorder="1" applyAlignment="1">
      <alignment horizontal="right" vertical="center"/>
    </xf>
    <xf numFmtId="180" fontId="3" fillId="0" borderId="18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 applyAlignment="1">
      <alignment horizontal="right" vertical="center"/>
    </xf>
    <xf numFmtId="180" fontId="3" fillId="0" borderId="22" xfId="0" applyNumberFormat="1" applyFont="1" applyFill="1" applyBorder="1" applyAlignment="1">
      <alignment horizontal="right" vertical="center"/>
    </xf>
    <xf numFmtId="180" fontId="3" fillId="0" borderId="23" xfId="0" applyNumberFormat="1" applyFont="1" applyFill="1" applyBorder="1" applyAlignment="1">
      <alignment horizontal="right" vertical="center"/>
    </xf>
    <xf numFmtId="180" fontId="3" fillId="0" borderId="24" xfId="0" applyNumberFormat="1" applyFont="1" applyFill="1" applyBorder="1" applyAlignment="1">
      <alignment horizontal="right" vertical="center"/>
    </xf>
    <xf numFmtId="180" fontId="3" fillId="0" borderId="32" xfId="0" applyNumberFormat="1" applyFont="1" applyFill="1" applyBorder="1" applyAlignment="1">
      <alignment horizontal="right" vertical="center"/>
    </xf>
    <xf numFmtId="38" fontId="3" fillId="0" borderId="32" xfId="3" applyFont="1" applyFill="1" applyBorder="1" applyAlignment="1">
      <alignment horizontal="center" vertical="center"/>
    </xf>
    <xf numFmtId="180" fontId="6" fillId="0" borderId="25" xfId="0" applyNumberFormat="1" applyFont="1" applyFill="1" applyBorder="1" applyAlignment="1">
      <alignment horizontal="right" vertical="center"/>
    </xf>
    <xf numFmtId="180" fontId="6" fillId="0" borderId="26" xfId="0" applyNumberFormat="1" applyFont="1" applyFill="1" applyBorder="1" applyAlignment="1">
      <alignment horizontal="right" vertical="center"/>
    </xf>
    <xf numFmtId="180" fontId="6" fillId="0" borderId="27" xfId="0" applyNumberFormat="1" applyFont="1" applyFill="1" applyBorder="1" applyAlignment="1">
      <alignment horizontal="right" vertical="center"/>
    </xf>
    <xf numFmtId="180" fontId="6" fillId="0" borderId="28" xfId="0" applyNumberFormat="1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80" fontId="6" fillId="0" borderId="20" xfId="0" applyNumberFormat="1" applyFont="1" applyFill="1" applyBorder="1" applyAlignment="1">
      <alignment horizontal="right" vertical="center"/>
    </xf>
    <xf numFmtId="180" fontId="6" fillId="0" borderId="5" xfId="0" applyNumberFormat="1" applyFont="1" applyFill="1" applyBorder="1" applyAlignment="1">
      <alignment horizontal="right" vertical="center"/>
    </xf>
    <xf numFmtId="180" fontId="6" fillId="0" borderId="14" xfId="0" applyNumberFormat="1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0" fontId="6" fillId="0" borderId="32" xfId="0" applyNumberFormat="1" applyFont="1" applyFill="1" applyBorder="1" applyAlignment="1">
      <alignment horizontal="right" vertical="center"/>
    </xf>
    <xf numFmtId="180" fontId="6" fillId="0" borderId="22" xfId="0" applyNumberFormat="1" applyFont="1" applyFill="1" applyBorder="1" applyAlignment="1">
      <alignment horizontal="right" vertical="center"/>
    </xf>
    <xf numFmtId="180" fontId="6" fillId="0" borderId="23" xfId="0" applyNumberFormat="1" applyFont="1" applyFill="1" applyBorder="1" applyAlignment="1">
      <alignment horizontal="right" vertical="center"/>
    </xf>
    <xf numFmtId="180" fontId="6" fillId="0" borderId="24" xfId="0" applyNumberFormat="1" applyFont="1" applyFill="1" applyBorder="1" applyAlignment="1">
      <alignment horizontal="right" vertical="center"/>
    </xf>
    <xf numFmtId="180" fontId="6" fillId="0" borderId="64" xfId="0" applyNumberFormat="1" applyFont="1" applyFill="1" applyBorder="1" applyAlignment="1">
      <alignment horizontal="right" vertical="center"/>
    </xf>
    <xf numFmtId="180" fontId="6" fillId="0" borderId="6" xfId="0" applyNumberFormat="1" applyFont="1" applyFill="1" applyBorder="1" applyAlignment="1">
      <alignment horizontal="right" vertical="center"/>
    </xf>
    <xf numFmtId="180" fontId="6" fillId="0" borderId="7" xfId="0" applyNumberFormat="1" applyFont="1" applyFill="1" applyBorder="1" applyAlignment="1">
      <alignment horizontal="right" vertical="center"/>
    </xf>
    <xf numFmtId="180" fontId="6" fillId="0" borderId="11" xfId="0" applyNumberFormat="1" applyFont="1" applyFill="1" applyBorder="1" applyAlignment="1">
      <alignment horizontal="right" vertical="center"/>
    </xf>
    <xf numFmtId="180" fontId="6" fillId="0" borderId="151" xfId="0" applyNumberFormat="1" applyFont="1" applyFill="1" applyBorder="1" applyAlignment="1">
      <alignment horizontal="right" vertical="center"/>
    </xf>
    <xf numFmtId="180" fontId="6" fillId="0" borderId="131" xfId="0" applyNumberFormat="1" applyFont="1" applyFill="1" applyBorder="1" applyAlignment="1">
      <alignment horizontal="right" vertical="center"/>
    </xf>
    <xf numFmtId="180" fontId="6" fillId="0" borderId="132" xfId="0" applyNumberFormat="1" applyFont="1" applyFill="1" applyBorder="1" applyAlignment="1">
      <alignment horizontal="right" vertical="center"/>
    </xf>
    <xf numFmtId="180" fontId="6" fillId="0" borderId="148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180" fontId="6" fillId="0" borderId="99" xfId="0" applyNumberFormat="1" applyFont="1" applyFill="1" applyBorder="1" applyAlignment="1">
      <alignment horizontal="right" vertical="center"/>
    </xf>
    <xf numFmtId="180" fontId="6" fillId="0" borderId="107" xfId="0" applyNumberFormat="1" applyFont="1" applyFill="1" applyBorder="1" applyAlignment="1">
      <alignment horizontal="right" vertical="center"/>
    </xf>
    <xf numFmtId="180" fontId="6" fillId="0" borderId="149" xfId="0" applyNumberFormat="1" applyFont="1" applyFill="1" applyBorder="1" applyAlignment="1">
      <alignment horizontal="right" vertical="center"/>
    </xf>
    <xf numFmtId="180" fontId="6" fillId="0" borderId="150" xfId="0" applyNumberFormat="1" applyFont="1" applyFill="1" applyBorder="1" applyAlignment="1">
      <alignment horizontal="right" vertical="center"/>
    </xf>
    <xf numFmtId="0" fontId="3" fillId="0" borderId="134" xfId="0" applyFont="1" applyFill="1" applyBorder="1" applyAlignment="1">
      <alignment horizontal="center" vertical="center"/>
    </xf>
    <xf numFmtId="0" fontId="3" fillId="0" borderId="149" xfId="0" applyFont="1" applyFill="1" applyBorder="1" applyAlignment="1">
      <alignment horizontal="center" vertical="center"/>
    </xf>
    <xf numFmtId="0" fontId="3" fillId="0" borderId="15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180" fontId="6" fillId="0" borderId="65" xfId="0" applyNumberFormat="1" applyFont="1" applyFill="1" applyBorder="1" applyAlignment="1">
      <alignment horizontal="right" vertical="center"/>
    </xf>
    <xf numFmtId="180" fontId="6" fillId="0" borderId="30" xfId="0" applyNumberFormat="1" applyFont="1" applyFill="1" applyBorder="1" applyAlignment="1">
      <alignment horizontal="right" vertical="center"/>
    </xf>
    <xf numFmtId="180" fontId="6" fillId="0" borderId="18" xfId="0" applyNumberFormat="1" applyFont="1" applyFill="1" applyBorder="1" applyAlignment="1">
      <alignment horizontal="right" vertical="center"/>
    </xf>
    <xf numFmtId="180" fontId="6" fillId="0" borderId="19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7" fillId="0" borderId="131" xfId="0" applyFont="1" applyFill="1" applyBorder="1" applyAlignment="1">
      <alignment horizontal="left" vertical="center"/>
    </xf>
    <xf numFmtId="0" fontId="7" fillId="0" borderId="132" xfId="0" applyFont="1" applyFill="1" applyBorder="1" applyAlignment="1">
      <alignment horizontal="left" vertical="center"/>
    </xf>
    <xf numFmtId="0" fontId="7" fillId="0" borderId="148" xfId="0" applyFont="1" applyFill="1" applyBorder="1" applyAlignment="1">
      <alignment horizontal="left" vertical="center"/>
    </xf>
    <xf numFmtId="180" fontId="6" fillId="0" borderId="3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80" fontId="3" fillId="0" borderId="65" xfId="3" applyNumberFormat="1" applyFont="1" applyFill="1" applyBorder="1" applyAlignment="1">
      <alignment horizontal="right" vertical="center"/>
    </xf>
    <xf numFmtId="189" fontId="9" fillId="0" borderId="26" xfId="0" applyNumberFormat="1" applyFont="1" applyFill="1" applyBorder="1" applyAlignment="1">
      <alignment horizontal="right" vertical="center"/>
    </xf>
    <xf numFmtId="189" fontId="9" fillId="0" borderId="27" xfId="0" applyNumberFormat="1" applyFont="1" applyFill="1" applyBorder="1" applyAlignment="1">
      <alignment horizontal="right" vertical="center"/>
    </xf>
    <xf numFmtId="189" fontId="9" fillId="0" borderId="28" xfId="0" applyNumberFormat="1" applyFont="1" applyFill="1" applyBorder="1" applyAlignment="1">
      <alignment horizontal="right" vertical="center"/>
    </xf>
    <xf numFmtId="183" fontId="9" fillId="0" borderId="26" xfId="3" applyNumberFormat="1" applyFont="1" applyFill="1" applyBorder="1" applyAlignment="1">
      <alignment horizontal="right" vertical="center"/>
    </xf>
    <xf numFmtId="183" fontId="9" fillId="0" borderId="27" xfId="3" applyNumberFormat="1" applyFont="1" applyFill="1" applyBorder="1" applyAlignment="1">
      <alignment horizontal="right" vertical="center"/>
    </xf>
    <xf numFmtId="183" fontId="9" fillId="0" borderId="28" xfId="3" applyNumberFormat="1" applyFont="1" applyFill="1" applyBorder="1" applyAlignment="1">
      <alignment horizontal="right" vertical="center"/>
    </xf>
    <xf numFmtId="183" fontId="9" fillId="0" borderId="22" xfId="3" applyNumberFormat="1" applyFont="1" applyFill="1" applyBorder="1" applyAlignment="1">
      <alignment horizontal="right" vertical="center"/>
    </xf>
    <xf numFmtId="183" fontId="9" fillId="0" borderId="23" xfId="3" applyNumberFormat="1" applyFont="1" applyFill="1" applyBorder="1" applyAlignment="1">
      <alignment horizontal="right" vertical="center"/>
    </xf>
    <xf numFmtId="183" fontId="9" fillId="0" borderId="24" xfId="3" applyNumberFormat="1" applyFont="1" applyFill="1" applyBorder="1" applyAlignment="1">
      <alignment horizontal="right" vertical="center"/>
    </xf>
    <xf numFmtId="189" fontId="9" fillId="0" borderId="22" xfId="0" applyNumberFormat="1" applyFont="1" applyFill="1" applyBorder="1" applyAlignment="1">
      <alignment horizontal="right" vertical="center"/>
    </xf>
    <xf numFmtId="189" fontId="9" fillId="0" borderId="23" xfId="0" applyNumberFormat="1" applyFont="1" applyFill="1" applyBorder="1" applyAlignment="1">
      <alignment horizontal="right" vertical="center"/>
    </xf>
    <xf numFmtId="189" fontId="9" fillId="0" borderId="24" xfId="0" applyNumberFormat="1" applyFont="1" applyFill="1" applyBorder="1" applyAlignment="1">
      <alignment horizontal="right" vertical="center"/>
    </xf>
    <xf numFmtId="189" fontId="9" fillId="0" borderId="6" xfId="0" applyNumberFormat="1" applyFont="1" applyFill="1" applyBorder="1" applyAlignment="1">
      <alignment horizontal="right" vertical="center"/>
    </xf>
    <xf numFmtId="189" fontId="9" fillId="0" borderId="7" xfId="0" applyNumberFormat="1" applyFont="1" applyFill="1" applyBorder="1" applyAlignment="1">
      <alignment horizontal="right" vertical="center"/>
    </xf>
    <xf numFmtId="189" fontId="9" fillId="0" borderId="11" xfId="0" applyNumberFormat="1" applyFont="1" applyFill="1" applyBorder="1" applyAlignment="1">
      <alignment horizontal="right" vertical="center"/>
    </xf>
    <xf numFmtId="183" fontId="9" fillId="0" borderId="20" xfId="3" applyNumberFormat="1" applyFont="1" applyFill="1" applyBorder="1" applyAlignment="1">
      <alignment horizontal="right" vertical="center"/>
    </xf>
    <xf numFmtId="183" fontId="9" fillId="0" borderId="5" xfId="3" applyNumberFormat="1" applyFont="1" applyFill="1" applyBorder="1" applyAlignment="1">
      <alignment horizontal="right" vertical="center"/>
    </xf>
    <xf numFmtId="183" fontId="9" fillId="0" borderId="14" xfId="3" applyNumberFormat="1" applyFont="1" applyFill="1" applyBorder="1" applyAlignment="1">
      <alignment horizontal="right" vertical="center"/>
    </xf>
    <xf numFmtId="189" fontId="9" fillId="0" borderId="20" xfId="0" applyNumberFormat="1" applyFont="1" applyFill="1" applyBorder="1" applyAlignment="1">
      <alignment horizontal="right" vertical="center"/>
    </xf>
    <xf numFmtId="189" fontId="9" fillId="0" borderId="5" xfId="0" applyNumberFormat="1" applyFont="1" applyFill="1" applyBorder="1" applyAlignment="1">
      <alignment horizontal="right" vertical="center"/>
    </xf>
    <xf numFmtId="189" fontId="9" fillId="0" borderId="14" xfId="0" applyNumberFormat="1" applyFont="1" applyFill="1" applyBorder="1" applyAlignment="1">
      <alignment horizontal="right" vertical="center"/>
    </xf>
    <xf numFmtId="192" fontId="9" fillId="0" borderId="26" xfId="3" applyNumberFormat="1" applyFont="1" applyFill="1" applyBorder="1" applyAlignment="1">
      <alignment horizontal="right" vertical="center"/>
    </xf>
    <xf numFmtId="192" fontId="9" fillId="0" borderId="27" xfId="3" applyNumberFormat="1" applyFont="1" applyFill="1" applyBorder="1" applyAlignment="1">
      <alignment horizontal="right" vertical="center"/>
    </xf>
    <xf numFmtId="192" fontId="9" fillId="0" borderId="28" xfId="3" applyNumberFormat="1" applyFont="1" applyFill="1" applyBorder="1" applyAlignment="1">
      <alignment horizontal="right" vertical="center"/>
    </xf>
    <xf numFmtId="183" fontId="9" fillId="0" borderId="6" xfId="3" applyNumberFormat="1" applyFont="1" applyFill="1" applyBorder="1" applyAlignment="1">
      <alignment horizontal="right" vertical="center"/>
    </xf>
    <xf numFmtId="183" fontId="9" fillId="0" borderId="7" xfId="3" applyNumberFormat="1" applyFont="1" applyFill="1" applyBorder="1" applyAlignment="1">
      <alignment horizontal="right" vertical="center"/>
    </xf>
    <xf numFmtId="183" fontId="9" fillId="0" borderId="11" xfId="3" applyNumberFormat="1" applyFont="1" applyFill="1" applyBorder="1" applyAlignment="1">
      <alignment horizontal="right" vertical="center"/>
    </xf>
    <xf numFmtId="191" fontId="9" fillId="0" borderId="26" xfId="3" applyNumberFormat="1" applyFont="1" applyFill="1" applyBorder="1" applyAlignment="1">
      <alignment horizontal="right" vertical="center"/>
    </xf>
    <xf numFmtId="191" fontId="9" fillId="0" borderId="27" xfId="3" applyNumberFormat="1" applyFont="1" applyFill="1" applyBorder="1" applyAlignment="1">
      <alignment horizontal="right" vertical="center"/>
    </xf>
    <xf numFmtId="191" fontId="9" fillId="0" borderId="28" xfId="3" applyNumberFormat="1" applyFont="1" applyFill="1" applyBorder="1" applyAlignment="1">
      <alignment horizontal="right" vertical="center"/>
    </xf>
    <xf numFmtId="191" fontId="9" fillId="0" borderId="20" xfId="3" applyNumberFormat="1" applyFont="1" applyFill="1" applyBorder="1" applyAlignment="1">
      <alignment horizontal="right" vertical="center"/>
    </xf>
    <xf numFmtId="191" fontId="9" fillId="0" borderId="5" xfId="3" applyNumberFormat="1" applyFont="1" applyFill="1" applyBorder="1" applyAlignment="1">
      <alignment horizontal="right" vertical="center"/>
    </xf>
    <xf numFmtId="191" fontId="9" fillId="0" borderId="14" xfId="3" applyNumberFormat="1" applyFont="1" applyFill="1" applyBorder="1" applyAlignment="1">
      <alignment horizontal="right" vertical="center"/>
    </xf>
    <xf numFmtId="192" fontId="9" fillId="0" borderId="22" xfId="3" applyNumberFormat="1" applyFont="1" applyFill="1" applyBorder="1" applyAlignment="1">
      <alignment horizontal="right" vertical="center"/>
    </xf>
    <xf numFmtId="192" fontId="9" fillId="0" borderId="23" xfId="3" applyNumberFormat="1" applyFont="1" applyFill="1" applyBorder="1" applyAlignment="1">
      <alignment horizontal="right" vertical="center"/>
    </xf>
    <xf numFmtId="192" fontId="9" fillId="0" borderId="24" xfId="3" applyNumberFormat="1" applyFont="1" applyFill="1" applyBorder="1" applyAlignment="1">
      <alignment horizontal="right" vertical="center"/>
    </xf>
    <xf numFmtId="191" fontId="9" fillId="0" borderId="22" xfId="3" applyNumberFormat="1" applyFont="1" applyFill="1" applyBorder="1" applyAlignment="1">
      <alignment horizontal="right" vertical="center"/>
    </xf>
    <xf numFmtId="191" fontId="9" fillId="0" borderId="23" xfId="3" applyNumberFormat="1" applyFont="1" applyFill="1" applyBorder="1" applyAlignment="1">
      <alignment horizontal="right" vertical="center"/>
    </xf>
    <xf numFmtId="191" fontId="9" fillId="0" borderId="24" xfId="3" applyNumberFormat="1" applyFont="1" applyFill="1" applyBorder="1" applyAlignment="1">
      <alignment horizontal="right" vertical="center"/>
    </xf>
    <xf numFmtId="192" fontId="9" fillId="0" borderId="20" xfId="3" applyNumberFormat="1" applyFont="1" applyFill="1" applyBorder="1" applyAlignment="1">
      <alignment horizontal="right" vertical="center"/>
    </xf>
    <xf numFmtId="192" fontId="9" fillId="0" borderId="5" xfId="3" applyNumberFormat="1" applyFont="1" applyFill="1" applyBorder="1" applyAlignment="1">
      <alignment horizontal="right" vertical="center"/>
    </xf>
    <xf numFmtId="192" fontId="9" fillId="0" borderId="14" xfId="3" applyNumberFormat="1" applyFont="1" applyFill="1" applyBorder="1" applyAlignment="1">
      <alignment horizontal="right" vertical="center"/>
    </xf>
    <xf numFmtId="191" fontId="9" fillId="0" borderId="6" xfId="3" applyNumberFormat="1" applyFont="1" applyFill="1" applyBorder="1" applyAlignment="1">
      <alignment horizontal="right" vertical="center"/>
    </xf>
    <xf numFmtId="191" fontId="9" fillId="0" borderId="7" xfId="3" applyNumberFormat="1" applyFont="1" applyFill="1" applyBorder="1" applyAlignment="1">
      <alignment horizontal="right" vertical="center"/>
    </xf>
    <xf numFmtId="191" fontId="9" fillId="0" borderId="11" xfId="3" applyNumberFormat="1" applyFont="1" applyFill="1" applyBorder="1" applyAlignment="1">
      <alignment horizontal="right" vertical="center"/>
    </xf>
    <xf numFmtId="192" fontId="9" fillId="0" borderId="31" xfId="3" applyNumberFormat="1" applyFont="1" applyFill="1" applyBorder="1" applyAlignment="1">
      <alignment horizontal="right" vertical="center"/>
    </xf>
    <xf numFmtId="191" fontId="9" fillId="0" borderId="31" xfId="3" applyNumberFormat="1" applyFont="1" applyFill="1" applyBorder="1" applyAlignment="1">
      <alignment horizontal="right" vertical="center"/>
    </xf>
    <xf numFmtId="192" fontId="9" fillId="0" borderId="6" xfId="3" applyNumberFormat="1" applyFont="1" applyFill="1" applyBorder="1" applyAlignment="1">
      <alignment horizontal="right" vertical="center"/>
    </xf>
    <xf numFmtId="192" fontId="9" fillId="0" borderId="7" xfId="3" applyNumberFormat="1" applyFont="1" applyFill="1" applyBorder="1" applyAlignment="1">
      <alignment horizontal="right" vertical="center"/>
    </xf>
    <xf numFmtId="192" fontId="9" fillId="0" borderId="11" xfId="3" applyNumberFormat="1" applyFont="1" applyFill="1" applyBorder="1" applyAlignment="1">
      <alignment horizontal="right" vertical="center"/>
    </xf>
    <xf numFmtId="192" fontId="9" fillId="0" borderId="25" xfId="3" applyNumberFormat="1" applyFont="1" applyFill="1" applyBorder="1" applyAlignment="1">
      <alignment horizontal="right" vertical="center"/>
    </xf>
    <xf numFmtId="192" fontId="9" fillId="0" borderId="32" xfId="3" applyNumberFormat="1" applyFont="1" applyFill="1" applyBorder="1" applyAlignment="1">
      <alignment horizontal="right" vertical="center"/>
    </xf>
    <xf numFmtId="192" fontId="9" fillId="0" borderId="64" xfId="3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</cellXfs>
  <cellStyles count="15">
    <cellStyle name="ハイパーリンク 2" xfId="1"/>
    <cellStyle name="ハイパーリンク 3" xfId="2"/>
    <cellStyle name="桁区切り" xfId="3" builtinId="6"/>
    <cellStyle name="桁区切り 2" xfId="4"/>
    <cellStyle name="桁区切り 3" xfId="5"/>
    <cellStyle name="標準" xfId="0" builtinId="0"/>
    <cellStyle name="標準 2" xfId="6"/>
    <cellStyle name="標準 2 2" xfId="7"/>
    <cellStyle name="標準 2 3" xfId="8"/>
    <cellStyle name="標準 3" xfId="9"/>
    <cellStyle name="標準 3 2" xfId="10"/>
    <cellStyle name="標準 4" xfId="11"/>
    <cellStyle name="標準 5" xfId="12"/>
    <cellStyle name="標準 6" xfId="13"/>
    <cellStyle name="標準 7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1001"/>
  <sheetViews>
    <sheetView tabSelected="1" view="pageBreakPreview" zoomScaleNormal="100" zoomScaleSheetLayoutView="100" workbookViewId="0">
      <selection activeCell="BU107" sqref="BU107"/>
    </sheetView>
  </sheetViews>
  <sheetFormatPr defaultColWidth="1.26953125" defaultRowHeight="15" customHeight="1"/>
  <cols>
    <col min="1" max="16384" width="1.26953125" style="14"/>
  </cols>
  <sheetData>
    <row r="1" spans="1:69" s="13" customFormat="1" ht="18.75" customHeight="1">
      <c r="A1" s="12" t="s">
        <v>493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69" ht="15" customHeight="1">
      <c r="A3" s="14" t="s">
        <v>494</v>
      </c>
    </row>
    <row r="4" spans="1:69" ht="3.75" customHeight="1"/>
    <row r="5" spans="1:69" ht="15" customHeight="1">
      <c r="B5" s="126" t="s">
        <v>501</v>
      </c>
      <c r="C5" s="126"/>
      <c r="D5" s="126"/>
      <c r="E5" s="126"/>
      <c r="F5" s="126"/>
      <c r="G5" s="126"/>
      <c r="H5" s="126"/>
      <c r="I5" s="126" t="s">
        <v>496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 t="s">
        <v>497</v>
      </c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</row>
    <row r="6" spans="1:69" ht="15" customHeight="1">
      <c r="B6" s="126" t="s">
        <v>502</v>
      </c>
      <c r="C6" s="126"/>
      <c r="D6" s="126"/>
      <c r="E6" s="126"/>
      <c r="F6" s="126"/>
      <c r="G6" s="126"/>
      <c r="H6" s="126"/>
      <c r="I6" s="126" t="s">
        <v>840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</row>
    <row r="7" spans="1:69" ht="15" customHeight="1">
      <c r="B7" s="126" t="s">
        <v>495</v>
      </c>
      <c r="C7" s="126"/>
      <c r="D7" s="126"/>
      <c r="E7" s="126"/>
      <c r="F7" s="126"/>
      <c r="G7" s="126"/>
      <c r="H7" s="126"/>
      <c r="I7" s="126" t="s">
        <v>498</v>
      </c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 t="s">
        <v>499</v>
      </c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</row>
    <row r="8" spans="1:69" ht="1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10" spans="1:69" ht="13">
      <c r="A10" s="14" t="s">
        <v>500</v>
      </c>
      <c r="AO10" s="168" t="s">
        <v>867</v>
      </c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</row>
    <row r="11" spans="1:69" ht="13"/>
    <row r="12" spans="1:69" ht="13">
      <c r="B12" s="157" t="s">
        <v>503</v>
      </c>
      <c r="C12" s="158"/>
      <c r="D12" s="158"/>
      <c r="E12" s="158"/>
      <c r="F12" s="158"/>
      <c r="G12" s="158"/>
      <c r="H12" s="143"/>
      <c r="I12" s="157" t="s">
        <v>505</v>
      </c>
      <c r="J12" s="158"/>
      <c r="K12" s="158"/>
      <c r="L12" s="158"/>
      <c r="M12" s="158"/>
      <c r="N12" s="143"/>
      <c r="O12" s="157" t="s">
        <v>514</v>
      </c>
      <c r="P12" s="158"/>
      <c r="Q12" s="158"/>
      <c r="R12" s="158"/>
      <c r="S12" s="158"/>
      <c r="T12" s="143"/>
      <c r="U12" s="157" t="s">
        <v>506</v>
      </c>
      <c r="V12" s="158"/>
      <c r="W12" s="158"/>
      <c r="X12" s="158"/>
      <c r="Y12" s="158"/>
      <c r="Z12" s="143"/>
      <c r="AA12" s="157" t="s">
        <v>507</v>
      </c>
      <c r="AB12" s="158"/>
      <c r="AC12" s="158"/>
      <c r="AD12" s="158"/>
      <c r="AE12" s="158"/>
      <c r="AF12" s="143"/>
      <c r="AG12" s="157" t="s">
        <v>508</v>
      </c>
      <c r="AH12" s="158"/>
      <c r="AI12" s="158"/>
      <c r="AJ12" s="158"/>
      <c r="AK12" s="158"/>
      <c r="AL12" s="143"/>
      <c r="AM12" s="162" t="s">
        <v>509</v>
      </c>
      <c r="AN12" s="163"/>
      <c r="AO12" s="163"/>
      <c r="AP12" s="163"/>
      <c r="AQ12" s="163"/>
      <c r="AR12" s="164"/>
      <c r="AS12" s="162" t="s">
        <v>510</v>
      </c>
      <c r="AT12" s="163"/>
      <c r="AU12" s="163"/>
      <c r="AV12" s="163"/>
      <c r="AW12" s="163"/>
      <c r="AX12" s="164"/>
      <c r="AY12" s="157" t="s">
        <v>511</v>
      </c>
      <c r="AZ12" s="158"/>
      <c r="BA12" s="158"/>
      <c r="BB12" s="158"/>
      <c r="BC12" s="158"/>
      <c r="BD12" s="143"/>
      <c r="BE12" s="157" t="s">
        <v>512</v>
      </c>
      <c r="BF12" s="158"/>
      <c r="BG12" s="158"/>
      <c r="BH12" s="158"/>
      <c r="BI12" s="158"/>
      <c r="BJ12" s="159"/>
      <c r="BK12" s="160" t="s">
        <v>515</v>
      </c>
      <c r="BL12" s="158"/>
      <c r="BM12" s="158"/>
      <c r="BN12" s="158"/>
      <c r="BO12" s="158"/>
      <c r="BP12" s="158"/>
      <c r="BQ12" s="143"/>
    </row>
    <row r="13" spans="1:69" ht="13">
      <c r="B13" s="130" t="s">
        <v>502</v>
      </c>
      <c r="C13" s="131"/>
      <c r="D13" s="131"/>
      <c r="E13" s="131"/>
      <c r="F13" s="131"/>
      <c r="G13" s="131"/>
      <c r="H13" s="145"/>
      <c r="I13" s="155">
        <v>19.36</v>
      </c>
      <c r="J13" s="153"/>
      <c r="K13" s="153"/>
      <c r="L13" s="153"/>
      <c r="M13" s="153"/>
      <c r="N13" s="141"/>
      <c r="O13" s="155">
        <v>13.67</v>
      </c>
      <c r="P13" s="153"/>
      <c r="Q13" s="153"/>
      <c r="R13" s="153"/>
      <c r="S13" s="153"/>
      <c r="T13" s="141"/>
      <c r="U13" s="155">
        <v>11.98</v>
      </c>
      <c r="V13" s="153"/>
      <c r="W13" s="153"/>
      <c r="X13" s="153"/>
      <c r="Y13" s="153"/>
      <c r="Z13" s="141"/>
      <c r="AA13" s="155">
        <v>22.25</v>
      </c>
      <c r="AB13" s="153"/>
      <c r="AC13" s="153"/>
      <c r="AD13" s="153"/>
      <c r="AE13" s="153"/>
      <c r="AF13" s="141"/>
      <c r="AG13" s="155">
        <v>24.8</v>
      </c>
      <c r="AH13" s="153"/>
      <c r="AI13" s="153"/>
      <c r="AJ13" s="153"/>
      <c r="AK13" s="153"/>
      <c r="AL13" s="141"/>
      <c r="AM13" s="155">
        <v>17.21</v>
      </c>
      <c r="AN13" s="153"/>
      <c r="AO13" s="153"/>
      <c r="AP13" s="153"/>
      <c r="AQ13" s="153"/>
      <c r="AR13" s="141"/>
      <c r="AS13" s="155">
        <v>18.010000000000002</v>
      </c>
      <c r="AT13" s="153"/>
      <c r="AU13" s="153"/>
      <c r="AV13" s="153"/>
      <c r="AW13" s="153"/>
      <c r="AX13" s="141"/>
      <c r="AY13" s="155">
        <v>40.869999999999997</v>
      </c>
      <c r="AZ13" s="153"/>
      <c r="BA13" s="153"/>
      <c r="BB13" s="153"/>
      <c r="BC13" s="153"/>
      <c r="BD13" s="141"/>
      <c r="BE13" s="155">
        <v>27.25</v>
      </c>
      <c r="BF13" s="153"/>
      <c r="BG13" s="153"/>
      <c r="BH13" s="153"/>
      <c r="BI13" s="153"/>
      <c r="BJ13" s="161"/>
      <c r="BK13" s="152">
        <f>BE13+AY13+AS13+AM13+AG13+AA13+U13+O13+I13</f>
        <v>195.39999999999998</v>
      </c>
      <c r="BL13" s="153"/>
      <c r="BM13" s="153"/>
      <c r="BN13" s="153"/>
      <c r="BO13" s="153"/>
      <c r="BP13" s="153"/>
      <c r="BQ13" s="141"/>
    </row>
    <row r="14" spans="1:69" ht="13">
      <c r="B14" s="146" t="s">
        <v>504</v>
      </c>
      <c r="C14" s="147"/>
      <c r="D14" s="147"/>
      <c r="E14" s="147"/>
      <c r="F14" s="147"/>
      <c r="G14" s="147"/>
      <c r="H14" s="148"/>
      <c r="I14" s="149">
        <v>9.91</v>
      </c>
      <c r="J14" s="150"/>
      <c r="K14" s="150"/>
      <c r="L14" s="150"/>
      <c r="M14" s="150"/>
      <c r="N14" s="151"/>
      <c r="O14" s="149">
        <v>7</v>
      </c>
      <c r="P14" s="150"/>
      <c r="Q14" s="150"/>
      <c r="R14" s="150"/>
      <c r="S14" s="150"/>
      <c r="T14" s="151"/>
      <c r="U14" s="149">
        <v>6.13</v>
      </c>
      <c r="V14" s="150"/>
      <c r="W14" s="150"/>
      <c r="X14" s="150"/>
      <c r="Y14" s="150"/>
      <c r="Z14" s="151"/>
      <c r="AA14" s="149">
        <v>11.39</v>
      </c>
      <c r="AB14" s="150"/>
      <c r="AC14" s="150"/>
      <c r="AD14" s="150"/>
      <c r="AE14" s="150"/>
      <c r="AF14" s="151"/>
      <c r="AG14" s="149">
        <v>12.69</v>
      </c>
      <c r="AH14" s="150"/>
      <c r="AI14" s="150"/>
      <c r="AJ14" s="150"/>
      <c r="AK14" s="150"/>
      <c r="AL14" s="151"/>
      <c r="AM14" s="149">
        <v>8.81</v>
      </c>
      <c r="AN14" s="150"/>
      <c r="AO14" s="150"/>
      <c r="AP14" s="150"/>
      <c r="AQ14" s="150"/>
      <c r="AR14" s="151"/>
      <c r="AS14" s="149">
        <v>9.2200000000000006</v>
      </c>
      <c r="AT14" s="150"/>
      <c r="AU14" s="150"/>
      <c r="AV14" s="150"/>
      <c r="AW14" s="150"/>
      <c r="AX14" s="151"/>
      <c r="AY14" s="149">
        <v>20.92</v>
      </c>
      <c r="AZ14" s="150"/>
      <c r="BA14" s="150"/>
      <c r="BB14" s="150"/>
      <c r="BC14" s="150"/>
      <c r="BD14" s="151"/>
      <c r="BE14" s="149">
        <v>13.95</v>
      </c>
      <c r="BF14" s="150"/>
      <c r="BG14" s="150"/>
      <c r="BH14" s="150"/>
      <c r="BI14" s="150"/>
      <c r="BJ14" s="156"/>
      <c r="BK14" s="154">
        <v>100</v>
      </c>
      <c r="BL14" s="150"/>
      <c r="BM14" s="150"/>
      <c r="BN14" s="150"/>
      <c r="BO14" s="150"/>
      <c r="BP14" s="150"/>
      <c r="BQ14" s="151"/>
    </row>
    <row r="15" spans="1:69" ht="15" customHeight="1">
      <c r="B15" s="15"/>
      <c r="C15" s="15"/>
      <c r="D15" s="15"/>
      <c r="E15" s="15"/>
      <c r="F15" s="15"/>
      <c r="G15" s="15"/>
      <c r="H15" s="15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0"/>
      <c r="BA15" s="50"/>
      <c r="BB15" s="50"/>
      <c r="BC15" s="50"/>
      <c r="BE15" s="50"/>
      <c r="BH15" s="50"/>
      <c r="BI15" s="50"/>
      <c r="BJ15" s="50"/>
      <c r="BK15" s="50"/>
      <c r="BL15" s="50"/>
      <c r="BM15" s="50"/>
      <c r="BN15" s="50"/>
      <c r="BO15" s="50"/>
      <c r="BP15" s="50"/>
      <c r="BQ15" s="52" t="s">
        <v>517</v>
      </c>
    </row>
    <row r="17" spans="1:79" ht="15" customHeight="1">
      <c r="A17" s="14" t="s">
        <v>516</v>
      </c>
      <c r="AO17" s="168" t="s">
        <v>867</v>
      </c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</row>
    <row r="18" spans="1:79" ht="3.75" customHeight="1"/>
    <row r="19" spans="1:79" ht="15" customHeight="1">
      <c r="B19" s="126" t="s">
        <v>503</v>
      </c>
      <c r="C19" s="126"/>
      <c r="D19" s="126"/>
      <c r="E19" s="126"/>
      <c r="F19" s="126"/>
      <c r="G19" s="126"/>
      <c r="H19" s="126"/>
      <c r="I19" s="126"/>
      <c r="J19" s="126"/>
      <c r="K19" s="126" t="s">
        <v>518</v>
      </c>
      <c r="L19" s="126"/>
      <c r="M19" s="126"/>
      <c r="N19" s="126"/>
      <c r="O19" s="126"/>
      <c r="P19" s="126"/>
      <c r="Q19" s="126"/>
      <c r="R19" s="126"/>
      <c r="S19" s="126" t="s">
        <v>519</v>
      </c>
      <c r="T19" s="126"/>
      <c r="U19" s="126"/>
      <c r="V19" s="126"/>
      <c r="W19" s="126"/>
      <c r="X19" s="126"/>
      <c r="Y19" s="126"/>
      <c r="Z19" s="126"/>
      <c r="AA19" s="126" t="s">
        <v>520</v>
      </c>
      <c r="AB19" s="126"/>
      <c r="AC19" s="126"/>
      <c r="AD19" s="126"/>
      <c r="AE19" s="126"/>
      <c r="AF19" s="126"/>
      <c r="AG19" s="126"/>
      <c r="AH19" s="126"/>
      <c r="AI19" s="126" t="s">
        <v>521</v>
      </c>
      <c r="AJ19" s="126"/>
      <c r="AK19" s="126"/>
      <c r="AL19" s="126"/>
      <c r="AM19" s="126"/>
      <c r="AN19" s="126"/>
      <c r="AO19" s="126"/>
      <c r="AP19" s="126"/>
      <c r="AQ19" s="126" t="s">
        <v>522</v>
      </c>
      <c r="AR19" s="126"/>
      <c r="AS19" s="126"/>
      <c r="AT19" s="126"/>
      <c r="AU19" s="126"/>
      <c r="AV19" s="126"/>
      <c r="AW19" s="126"/>
      <c r="AX19" s="126"/>
      <c r="AY19" s="126" t="s">
        <v>523</v>
      </c>
      <c r="AZ19" s="126"/>
      <c r="BA19" s="126"/>
      <c r="BB19" s="126"/>
      <c r="BC19" s="126"/>
      <c r="BD19" s="126"/>
      <c r="BE19" s="126"/>
      <c r="BF19" s="142"/>
      <c r="BG19" s="143" t="s">
        <v>513</v>
      </c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</row>
    <row r="20" spans="1:79" ht="15" customHeight="1">
      <c r="B20" s="144" t="s">
        <v>502</v>
      </c>
      <c r="C20" s="144"/>
      <c r="D20" s="144"/>
      <c r="E20" s="144"/>
      <c r="F20" s="144"/>
      <c r="G20" s="144"/>
      <c r="H20" s="144"/>
      <c r="I20" s="144"/>
      <c r="J20" s="144"/>
      <c r="K20" s="139">
        <v>27.65</v>
      </c>
      <c r="L20" s="139"/>
      <c r="M20" s="139"/>
      <c r="N20" s="139"/>
      <c r="O20" s="139"/>
      <c r="P20" s="139"/>
      <c r="Q20" s="139"/>
      <c r="R20" s="139"/>
      <c r="S20" s="139">
        <v>16.34</v>
      </c>
      <c r="T20" s="139"/>
      <c r="U20" s="139"/>
      <c r="V20" s="139"/>
      <c r="W20" s="139"/>
      <c r="X20" s="139"/>
      <c r="Y20" s="139"/>
      <c r="Z20" s="139"/>
      <c r="AA20" s="139">
        <v>85.59</v>
      </c>
      <c r="AB20" s="139"/>
      <c r="AC20" s="139"/>
      <c r="AD20" s="139"/>
      <c r="AE20" s="139"/>
      <c r="AF20" s="139"/>
      <c r="AG20" s="139"/>
      <c r="AH20" s="139"/>
      <c r="AI20" s="139">
        <v>12.05</v>
      </c>
      <c r="AJ20" s="139"/>
      <c r="AK20" s="139"/>
      <c r="AL20" s="139"/>
      <c r="AM20" s="139"/>
      <c r="AN20" s="139"/>
      <c r="AO20" s="139"/>
      <c r="AP20" s="139"/>
      <c r="AQ20" s="139">
        <v>5.39</v>
      </c>
      <c r="AR20" s="139"/>
      <c r="AS20" s="139"/>
      <c r="AT20" s="139"/>
      <c r="AU20" s="139"/>
      <c r="AV20" s="139"/>
      <c r="AW20" s="139"/>
      <c r="AX20" s="139"/>
      <c r="AY20" s="139">
        <v>48.38</v>
      </c>
      <c r="AZ20" s="139"/>
      <c r="BA20" s="139"/>
      <c r="BB20" s="139"/>
      <c r="BC20" s="139"/>
      <c r="BD20" s="139"/>
      <c r="BE20" s="139"/>
      <c r="BF20" s="140"/>
      <c r="BG20" s="141">
        <f>SUM(K20:BF20)</f>
        <v>195.39999999999998</v>
      </c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CA20" s="17"/>
    </row>
    <row r="21" spans="1:79" ht="15" customHeight="1">
      <c r="B21" s="167" t="s">
        <v>504</v>
      </c>
      <c r="C21" s="167"/>
      <c r="D21" s="167"/>
      <c r="E21" s="167"/>
      <c r="F21" s="167"/>
      <c r="G21" s="167"/>
      <c r="H21" s="167"/>
      <c r="I21" s="167"/>
      <c r="J21" s="167"/>
      <c r="K21" s="165">
        <v>14.15</v>
      </c>
      <c r="L21" s="166"/>
      <c r="M21" s="166"/>
      <c r="N21" s="166"/>
      <c r="O21" s="166"/>
      <c r="P21" s="166"/>
      <c r="Q21" s="166"/>
      <c r="R21" s="136"/>
      <c r="S21" s="165">
        <v>8.36</v>
      </c>
      <c r="T21" s="166"/>
      <c r="U21" s="166"/>
      <c r="V21" s="166"/>
      <c r="W21" s="166"/>
      <c r="X21" s="166"/>
      <c r="Y21" s="166"/>
      <c r="Z21" s="136"/>
      <c r="AA21" s="165">
        <v>43.8</v>
      </c>
      <c r="AB21" s="166"/>
      <c r="AC21" s="166"/>
      <c r="AD21" s="166"/>
      <c r="AE21" s="166"/>
      <c r="AF21" s="166"/>
      <c r="AG21" s="166"/>
      <c r="AH21" s="136"/>
      <c r="AI21" s="165">
        <v>6.17</v>
      </c>
      <c r="AJ21" s="166"/>
      <c r="AK21" s="166"/>
      <c r="AL21" s="166"/>
      <c r="AM21" s="166"/>
      <c r="AN21" s="166"/>
      <c r="AO21" s="166"/>
      <c r="AP21" s="136"/>
      <c r="AQ21" s="165">
        <v>2.76</v>
      </c>
      <c r="AR21" s="166"/>
      <c r="AS21" s="166"/>
      <c r="AT21" s="166"/>
      <c r="AU21" s="166"/>
      <c r="AV21" s="166"/>
      <c r="AW21" s="166"/>
      <c r="AX21" s="136"/>
      <c r="AY21" s="134">
        <v>24.76</v>
      </c>
      <c r="AZ21" s="134"/>
      <c r="BA21" s="134"/>
      <c r="BB21" s="134"/>
      <c r="BC21" s="134"/>
      <c r="BD21" s="134"/>
      <c r="BE21" s="134"/>
      <c r="BF21" s="135"/>
      <c r="BG21" s="136">
        <f>SUM(K21:BF21)</f>
        <v>100.00000000000001</v>
      </c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</row>
    <row r="22" spans="1:79" ht="15" customHeight="1">
      <c r="BQ22" s="52" t="s">
        <v>517</v>
      </c>
    </row>
    <row r="24" spans="1:79" ht="15" customHeight="1">
      <c r="A24" s="14" t="s">
        <v>524</v>
      </c>
    </row>
    <row r="25" spans="1:79" ht="3.75" customHeight="1">
      <c r="B25" s="4"/>
      <c r="C25" s="4"/>
      <c r="D25" s="4"/>
      <c r="E25" s="4"/>
      <c r="F25" s="4"/>
      <c r="G25" s="4"/>
      <c r="I25" s="4"/>
      <c r="M25" s="53"/>
      <c r="N25" s="53"/>
      <c r="BD25" s="54"/>
    </row>
    <row r="26" spans="1:79" ht="15" customHeight="1">
      <c r="B26" s="127" t="s">
        <v>525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27" t="s">
        <v>542</v>
      </c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20"/>
      <c r="AN26" s="118" t="s">
        <v>552</v>
      </c>
      <c r="AO26" s="119"/>
      <c r="AP26" s="119"/>
      <c r="AQ26" s="119"/>
      <c r="AR26" s="119"/>
      <c r="AS26" s="119"/>
      <c r="AT26" s="119"/>
      <c r="AU26" s="119"/>
      <c r="AV26" s="120"/>
    </row>
    <row r="27" spans="1:79" ht="15" customHeight="1">
      <c r="B27" s="137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26" t="s">
        <v>540</v>
      </c>
      <c r="N27" s="126"/>
      <c r="O27" s="126"/>
      <c r="P27" s="126"/>
      <c r="Q27" s="126"/>
      <c r="R27" s="126"/>
      <c r="S27" s="126"/>
      <c r="T27" s="126"/>
      <c r="U27" s="126"/>
      <c r="V27" s="126" t="s">
        <v>539</v>
      </c>
      <c r="W27" s="126"/>
      <c r="X27" s="126"/>
      <c r="Y27" s="126"/>
      <c r="Z27" s="126"/>
      <c r="AA27" s="126"/>
      <c r="AB27" s="126"/>
      <c r="AC27" s="126"/>
      <c r="AD27" s="126"/>
      <c r="AE27" s="126" t="s">
        <v>541</v>
      </c>
      <c r="AF27" s="126"/>
      <c r="AG27" s="126"/>
      <c r="AH27" s="126"/>
      <c r="AI27" s="126"/>
      <c r="AJ27" s="126"/>
      <c r="AK27" s="126"/>
      <c r="AL27" s="126"/>
      <c r="AM27" s="126"/>
      <c r="AN27" s="121"/>
      <c r="AO27" s="121"/>
      <c r="AP27" s="121"/>
      <c r="AQ27" s="121"/>
      <c r="AR27" s="121"/>
      <c r="AS27" s="121"/>
      <c r="AT27" s="121"/>
      <c r="AU27" s="121"/>
      <c r="AV27" s="122"/>
    </row>
    <row r="28" spans="1:79" ht="15" customHeight="1">
      <c r="B28" s="130" t="s">
        <v>868</v>
      </c>
      <c r="C28" s="131"/>
      <c r="D28" s="131"/>
      <c r="E28" s="131"/>
      <c r="F28" s="131"/>
      <c r="G28" s="131"/>
      <c r="H28" s="131"/>
      <c r="I28" s="132" t="s">
        <v>526</v>
      </c>
      <c r="J28" s="132"/>
      <c r="K28" s="132"/>
      <c r="L28" s="133"/>
      <c r="M28" s="123">
        <v>16.2</v>
      </c>
      <c r="N28" s="124"/>
      <c r="O28" s="124"/>
      <c r="P28" s="124"/>
      <c r="Q28" s="124"/>
      <c r="R28" s="124"/>
      <c r="S28" s="124"/>
      <c r="T28" s="124"/>
      <c r="U28" s="125"/>
      <c r="V28" s="123">
        <v>-5.6</v>
      </c>
      <c r="W28" s="124"/>
      <c r="X28" s="124"/>
      <c r="Y28" s="124"/>
      <c r="Z28" s="124"/>
      <c r="AA28" s="124"/>
      <c r="AB28" s="124"/>
      <c r="AC28" s="124"/>
      <c r="AD28" s="125"/>
      <c r="AE28" s="123">
        <v>5.0999999999999996</v>
      </c>
      <c r="AF28" s="124"/>
      <c r="AG28" s="124"/>
      <c r="AH28" s="124"/>
      <c r="AI28" s="124"/>
      <c r="AJ28" s="124"/>
      <c r="AK28" s="124"/>
      <c r="AL28" s="124"/>
      <c r="AM28" s="125"/>
      <c r="AN28" s="123">
        <v>37.5</v>
      </c>
      <c r="AO28" s="124"/>
      <c r="AP28" s="124"/>
      <c r="AQ28" s="124"/>
      <c r="AR28" s="124"/>
      <c r="AS28" s="124"/>
      <c r="AT28" s="124"/>
      <c r="AU28" s="124"/>
      <c r="AV28" s="125"/>
    </row>
    <row r="29" spans="1:79" ht="15" customHeight="1">
      <c r="B29" s="55"/>
      <c r="C29" s="56"/>
      <c r="D29" s="56"/>
      <c r="E29" s="56"/>
      <c r="F29" s="56"/>
      <c r="G29" s="56"/>
      <c r="H29" s="56"/>
      <c r="I29" s="128" t="s">
        <v>527</v>
      </c>
      <c r="J29" s="128"/>
      <c r="K29" s="128"/>
      <c r="L29" s="129"/>
      <c r="M29" s="115">
        <v>18.8</v>
      </c>
      <c r="N29" s="116"/>
      <c r="O29" s="116"/>
      <c r="P29" s="116"/>
      <c r="Q29" s="116"/>
      <c r="R29" s="116"/>
      <c r="S29" s="116"/>
      <c r="T29" s="116"/>
      <c r="U29" s="117"/>
      <c r="V29" s="115">
        <v>-3.3</v>
      </c>
      <c r="W29" s="116"/>
      <c r="X29" s="116"/>
      <c r="Y29" s="116"/>
      <c r="Z29" s="116"/>
      <c r="AA29" s="116"/>
      <c r="AB29" s="116"/>
      <c r="AC29" s="116"/>
      <c r="AD29" s="117"/>
      <c r="AE29" s="115">
        <v>5.6</v>
      </c>
      <c r="AF29" s="116"/>
      <c r="AG29" s="116"/>
      <c r="AH29" s="116"/>
      <c r="AI29" s="116"/>
      <c r="AJ29" s="116"/>
      <c r="AK29" s="116"/>
      <c r="AL29" s="116"/>
      <c r="AM29" s="117"/>
      <c r="AN29" s="115">
        <v>78.5</v>
      </c>
      <c r="AO29" s="116"/>
      <c r="AP29" s="116"/>
      <c r="AQ29" s="116"/>
      <c r="AR29" s="116"/>
      <c r="AS29" s="116"/>
      <c r="AT29" s="116"/>
      <c r="AU29" s="116"/>
      <c r="AV29" s="117"/>
    </row>
    <row r="30" spans="1:79" ht="15" customHeight="1">
      <c r="B30" s="55"/>
      <c r="C30" s="56"/>
      <c r="D30" s="56"/>
      <c r="E30" s="56"/>
      <c r="F30" s="56"/>
      <c r="G30" s="56"/>
      <c r="H30" s="56"/>
      <c r="I30" s="128" t="s">
        <v>528</v>
      </c>
      <c r="J30" s="128"/>
      <c r="K30" s="128"/>
      <c r="L30" s="129"/>
      <c r="M30" s="115">
        <v>20.399999999999999</v>
      </c>
      <c r="N30" s="116"/>
      <c r="O30" s="116"/>
      <c r="P30" s="116"/>
      <c r="Q30" s="116"/>
      <c r="R30" s="116"/>
      <c r="S30" s="116"/>
      <c r="T30" s="116"/>
      <c r="U30" s="117"/>
      <c r="V30" s="115">
        <v>-0.7</v>
      </c>
      <c r="W30" s="116"/>
      <c r="X30" s="116"/>
      <c r="Y30" s="116"/>
      <c r="Z30" s="116"/>
      <c r="AA30" s="116"/>
      <c r="AB30" s="116"/>
      <c r="AC30" s="116"/>
      <c r="AD30" s="117"/>
      <c r="AE30" s="115">
        <v>8.1999999999999993</v>
      </c>
      <c r="AF30" s="116"/>
      <c r="AG30" s="116"/>
      <c r="AH30" s="116"/>
      <c r="AI30" s="116"/>
      <c r="AJ30" s="116"/>
      <c r="AK30" s="116"/>
      <c r="AL30" s="116"/>
      <c r="AM30" s="117"/>
      <c r="AN30" s="115">
        <v>47.5</v>
      </c>
      <c r="AO30" s="116"/>
      <c r="AP30" s="116"/>
      <c r="AQ30" s="116"/>
      <c r="AR30" s="116"/>
      <c r="AS30" s="116"/>
      <c r="AT30" s="116"/>
      <c r="AU30" s="116"/>
      <c r="AV30" s="117"/>
    </row>
    <row r="31" spans="1:79" ht="15" customHeight="1">
      <c r="B31" s="55"/>
      <c r="C31" s="56"/>
      <c r="D31" s="56"/>
      <c r="E31" s="56"/>
      <c r="F31" s="56"/>
      <c r="G31" s="56"/>
      <c r="H31" s="56"/>
      <c r="I31" s="128" t="s">
        <v>529</v>
      </c>
      <c r="J31" s="128"/>
      <c r="K31" s="128"/>
      <c r="L31" s="129"/>
      <c r="M31" s="115">
        <v>27</v>
      </c>
      <c r="N31" s="116"/>
      <c r="O31" s="116"/>
      <c r="P31" s="116"/>
      <c r="Q31" s="116"/>
      <c r="R31" s="116"/>
      <c r="S31" s="116"/>
      <c r="T31" s="116"/>
      <c r="U31" s="117"/>
      <c r="V31" s="115">
        <v>1</v>
      </c>
      <c r="W31" s="116"/>
      <c r="X31" s="116"/>
      <c r="Y31" s="116"/>
      <c r="Z31" s="116"/>
      <c r="AA31" s="116"/>
      <c r="AB31" s="116"/>
      <c r="AC31" s="116"/>
      <c r="AD31" s="117"/>
      <c r="AE31" s="115">
        <v>15.1</v>
      </c>
      <c r="AF31" s="116"/>
      <c r="AG31" s="116"/>
      <c r="AH31" s="116"/>
      <c r="AI31" s="116"/>
      <c r="AJ31" s="116"/>
      <c r="AK31" s="116"/>
      <c r="AL31" s="116"/>
      <c r="AM31" s="117"/>
      <c r="AN31" s="115">
        <v>221</v>
      </c>
      <c r="AO31" s="116"/>
      <c r="AP31" s="116"/>
      <c r="AQ31" s="116"/>
      <c r="AR31" s="116"/>
      <c r="AS31" s="116"/>
      <c r="AT31" s="116"/>
      <c r="AU31" s="116"/>
      <c r="AV31" s="117"/>
    </row>
    <row r="32" spans="1:79" ht="15" customHeight="1">
      <c r="B32" s="55"/>
      <c r="C32" s="56"/>
      <c r="D32" s="56"/>
      <c r="E32" s="56"/>
      <c r="F32" s="56"/>
      <c r="G32" s="56"/>
      <c r="H32" s="56"/>
      <c r="I32" s="128" t="s">
        <v>530</v>
      </c>
      <c r="J32" s="128"/>
      <c r="K32" s="128"/>
      <c r="L32" s="129"/>
      <c r="M32" s="115">
        <v>31.6</v>
      </c>
      <c r="N32" s="116"/>
      <c r="O32" s="116"/>
      <c r="P32" s="116"/>
      <c r="Q32" s="116"/>
      <c r="R32" s="116"/>
      <c r="S32" s="116"/>
      <c r="T32" s="116"/>
      <c r="U32" s="117"/>
      <c r="V32" s="115">
        <v>10.199999999999999</v>
      </c>
      <c r="W32" s="116"/>
      <c r="X32" s="116"/>
      <c r="Y32" s="116"/>
      <c r="Z32" s="116"/>
      <c r="AA32" s="116"/>
      <c r="AB32" s="116"/>
      <c r="AC32" s="116"/>
      <c r="AD32" s="117"/>
      <c r="AE32" s="115">
        <v>19.2</v>
      </c>
      <c r="AF32" s="116"/>
      <c r="AG32" s="116"/>
      <c r="AH32" s="116"/>
      <c r="AI32" s="116"/>
      <c r="AJ32" s="116"/>
      <c r="AK32" s="116"/>
      <c r="AL32" s="116"/>
      <c r="AM32" s="117"/>
      <c r="AN32" s="115">
        <v>90.5</v>
      </c>
      <c r="AO32" s="116"/>
      <c r="AP32" s="116"/>
      <c r="AQ32" s="116"/>
      <c r="AR32" s="116"/>
      <c r="AS32" s="116"/>
      <c r="AT32" s="116"/>
      <c r="AU32" s="116"/>
      <c r="AV32" s="117"/>
      <c r="AW32" s="57"/>
      <c r="BL32" s="4"/>
    </row>
    <row r="33" spans="1:67" ht="15" customHeight="1">
      <c r="B33" s="55"/>
      <c r="C33" s="56"/>
      <c r="D33" s="56"/>
      <c r="E33" s="56"/>
      <c r="F33" s="56"/>
      <c r="G33" s="56"/>
      <c r="H33" s="56"/>
      <c r="I33" s="128" t="s">
        <v>531</v>
      </c>
      <c r="J33" s="128"/>
      <c r="K33" s="128"/>
      <c r="L33" s="129"/>
      <c r="M33" s="115">
        <v>31.4</v>
      </c>
      <c r="N33" s="116"/>
      <c r="O33" s="116"/>
      <c r="P33" s="116"/>
      <c r="Q33" s="116"/>
      <c r="R33" s="116"/>
      <c r="S33" s="116"/>
      <c r="T33" s="116"/>
      <c r="U33" s="117"/>
      <c r="V33" s="115">
        <v>12.6</v>
      </c>
      <c r="W33" s="116"/>
      <c r="X33" s="116"/>
      <c r="Y33" s="116"/>
      <c r="Z33" s="116"/>
      <c r="AA33" s="116"/>
      <c r="AB33" s="116"/>
      <c r="AC33" s="116"/>
      <c r="AD33" s="117"/>
      <c r="AE33" s="115">
        <v>21.8</v>
      </c>
      <c r="AF33" s="116"/>
      <c r="AG33" s="116"/>
      <c r="AH33" s="116"/>
      <c r="AI33" s="116"/>
      <c r="AJ33" s="116"/>
      <c r="AK33" s="116"/>
      <c r="AL33" s="116"/>
      <c r="AM33" s="117"/>
      <c r="AN33" s="115">
        <v>142</v>
      </c>
      <c r="AO33" s="116"/>
      <c r="AP33" s="116"/>
      <c r="AQ33" s="116"/>
      <c r="AR33" s="116"/>
      <c r="AS33" s="116"/>
      <c r="AT33" s="116"/>
      <c r="AU33" s="116"/>
      <c r="AV33" s="117"/>
      <c r="AW33" s="57"/>
    </row>
    <row r="34" spans="1:67" ht="15" customHeight="1">
      <c r="B34" s="55"/>
      <c r="C34" s="56"/>
      <c r="D34" s="56"/>
      <c r="E34" s="56"/>
      <c r="F34" s="56"/>
      <c r="G34" s="56"/>
      <c r="H34" s="56"/>
      <c r="I34" s="128" t="s">
        <v>532</v>
      </c>
      <c r="J34" s="128"/>
      <c r="K34" s="128"/>
      <c r="L34" s="129"/>
      <c r="M34" s="115">
        <v>36.6</v>
      </c>
      <c r="N34" s="116"/>
      <c r="O34" s="116"/>
      <c r="P34" s="116"/>
      <c r="Q34" s="116"/>
      <c r="R34" s="116"/>
      <c r="S34" s="116"/>
      <c r="T34" s="116"/>
      <c r="U34" s="117"/>
      <c r="V34" s="115">
        <v>21.5</v>
      </c>
      <c r="W34" s="116"/>
      <c r="X34" s="116"/>
      <c r="Y34" s="116"/>
      <c r="Z34" s="116"/>
      <c r="AA34" s="116"/>
      <c r="AB34" s="116"/>
      <c r="AC34" s="116"/>
      <c r="AD34" s="117"/>
      <c r="AE34" s="115">
        <v>27.6</v>
      </c>
      <c r="AF34" s="116"/>
      <c r="AG34" s="116"/>
      <c r="AH34" s="116"/>
      <c r="AI34" s="116"/>
      <c r="AJ34" s="116"/>
      <c r="AK34" s="116"/>
      <c r="AL34" s="116"/>
      <c r="AM34" s="117"/>
      <c r="AN34" s="115">
        <v>470</v>
      </c>
      <c r="AO34" s="116"/>
      <c r="AP34" s="116"/>
      <c r="AQ34" s="116"/>
      <c r="AR34" s="116"/>
      <c r="AS34" s="116"/>
      <c r="AT34" s="116"/>
      <c r="AU34" s="116"/>
      <c r="AV34" s="117"/>
      <c r="AW34" s="57"/>
    </row>
    <row r="35" spans="1:67" ht="15" customHeight="1">
      <c r="B35" s="55"/>
      <c r="C35" s="56"/>
      <c r="D35" s="56"/>
      <c r="E35" s="56"/>
      <c r="F35" s="56"/>
      <c r="G35" s="56"/>
      <c r="H35" s="56"/>
      <c r="I35" s="128" t="s">
        <v>533</v>
      </c>
      <c r="J35" s="128"/>
      <c r="K35" s="128"/>
      <c r="L35" s="129"/>
      <c r="M35" s="115">
        <v>35.799999999999997</v>
      </c>
      <c r="N35" s="116"/>
      <c r="O35" s="116"/>
      <c r="P35" s="116"/>
      <c r="Q35" s="116"/>
      <c r="R35" s="116"/>
      <c r="S35" s="116"/>
      <c r="T35" s="116"/>
      <c r="U35" s="117"/>
      <c r="V35" s="115">
        <v>19.7</v>
      </c>
      <c r="W35" s="116"/>
      <c r="X35" s="116"/>
      <c r="Y35" s="116"/>
      <c r="Z35" s="116"/>
      <c r="AA35" s="116"/>
      <c r="AB35" s="116"/>
      <c r="AC35" s="116"/>
      <c r="AD35" s="117"/>
      <c r="AE35" s="115">
        <v>27.7</v>
      </c>
      <c r="AF35" s="116"/>
      <c r="AG35" s="116"/>
      <c r="AH35" s="116"/>
      <c r="AI35" s="116"/>
      <c r="AJ35" s="116"/>
      <c r="AK35" s="116"/>
      <c r="AL35" s="116"/>
      <c r="AM35" s="117"/>
      <c r="AN35" s="115">
        <v>161</v>
      </c>
      <c r="AO35" s="116"/>
      <c r="AP35" s="116"/>
      <c r="AQ35" s="116"/>
      <c r="AR35" s="116"/>
      <c r="AS35" s="116"/>
      <c r="AT35" s="116"/>
      <c r="AU35" s="116"/>
      <c r="AV35" s="117"/>
      <c r="AW35" s="57"/>
    </row>
    <row r="36" spans="1:67" ht="15" customHeight="1">
      <c r="B36" s="55"/>
      <c r="C36" s="56"/>
      <c r="D36" s="56"/>
      <c r="E36" s="56"/>
      <c r="F36" s="56"/>
      <c r="G36" s="56"/>
      <c r="H36" s="56"/>
      <c r="I36" s="128" t="s">
        <v>534</v>
      </c>
      <c r="J36" s="128"/>
      <c r="K36" s="128"/>
      <c r="L36" s="129"/>
      <c r="M36" s="115">
        <v>31.5</v>
      </c>
      <c r="N36" s="116"/>
      <c r="O36" s="116"/>
      <c r="P36" s="116"/>
      <c r="Q36" s="116"/>
      <c r="R36" s="116"/>
      <c r="S36" s="116"/>
      <c r="T36" s="116"/>
      <c r="U36" s="117"/>
      <c r="V36" s="115">
        <v>13.9</v>
      </c>
      <c r="W36" s="116"/>
      <c r="X36" s="116"/>
      <c r="Y36" s="116"/>
      <c r="Z36" s="116"/>
      <c r="AA36" s="116"/>
      <c r="AB36" s="116"/>
      <c r="AC36" s="116"/>
      <c r="AD36" s="117"/>
      <c r="AE36" s="115">
        <v>22.4</v>
      </c>
      <c r="AF36" s="116"/>
      <c r="AG36" s="116"/>
      <c r="AH36" s="116"/>
      <c r="AI36" s="116"/>
      <c r="AJ36" s="116"/>
      <c r="AK36" s="116"/>
      <c r="AL36" s="116"/>
      <c r="AM36" s="117"/>
      <c r="AN36" s="115">
        <v>216.5</v>
      </c>
      <c r="AO36" s="116"/>
      <c r="AP36" s="116"/>
      <c r="AQ36" s="116"/>
      <c r="AR36" s="116"/>
      <c r="AS36" s="116"/>
      <c r="AT36" s="116"/>
      <c r="AU36" s="116"/>
      <c r="AV36" s="117"/>
      <c r="AW36" s="57"/>
    </row>
    <row r="37" spans="1:67" ht="15" customHeight="1">
      <c r="B37" s="55"/>
      <c r="C37" s="56"/>
      <c r="D37" s="56"/>
      <c r="E37" s="56"/>
      <c r="F37" s="56"/>
      <c r="G37" s="56"/>
      <c r="H37" s="56"/>
      <c r="I37" s="128" t="s">
        <v>535</v>
      </c>
      <c r="J37" s="128"/>
      <c r="K37" s="128"/>
      <c r="L37" s="129"/>
      <c r="M37" s="115">
        <v>29.9</v>
      </c>
      <c r="N37" s="116"/>
      <c r="O37" s="116"/>
      <c r="P37" s="116"/>
      <c r="Q37" s="116"/>
      <c r="R37" s="116"/>
      <c r="S37" s="116"/>
      <c r="T37" s="116"/>
      <c r="U37" s="117"/>
      <c r="V37" s="115">
        <v>6.6</v>
      </c>
      <c r="W37" s="116"/>
      <c r="X37" s="116"/>
      <c r="Y37" s="116"/>
      <c r="Z37" s="116"/>
      <c r="AA37" s="116"/>
      <c r="AB37" s="116"/>
      <c r="AC37" s="116"/>
      <c r="AD37" s="117"/>
      <c r="AE37" s="115">
        <v>18.3</v>
      </c>
      <c r="AF37" s="116"/>
      <c r="AG37" s="116"/>
      <c r="AH37" s="116"/>
      <c r="AI37" s="116"/>
      <c r="AJ37" s="116"/>
      <c r="AK37" s="116"/>
      <c r="AL37" s="116"/>
      <c r="AM37" s="117"/>
      <c r="AN37" s="115">
        <v>317.5</v>
      </c>
      <c r="AO37" s="116"/>
      <c r="AP37" s="116"/>
      <c r="AQ37" s="116"/>
      <c r="AR37" s="116"/>
      <c r="AS37" s="116"/>
      <c r="AT37" s="116"/>
      <c r="AU37" s="116"/>
      <c r="AV37" s="117"/>
      <c r="AW37" s="57"/>
    </row>
    <row r="38" spans="1:67" ht="15" customHeight="1">
      <c r="B38" s="55"/>
      <c r="C38" s="56"/>
      <c r="D38" s="56"/>
      <c r="E38" s="56"/>
      <c r="F38" s="56"/>
      <c r="G38" s="56"/>
      <c r="H38" s="56"/>
      <c r="I38" s="128" t="s">
        <v>536</v>
      </c>
      <c r="J38" s="128"/>
      <c r="K38" s="128"/>
      <c r="L38" s="129"/>
      <c r="M38" s="115">
        <v>22.7</v>
      </c>
      <c r="N38" s="116"/>
      <c r="O38" s="116"/>
      <c r="P38" s="116"/>
      <c r="Q38" s="116"/>
      <c r="R38" s="116"/>
      <c r="S38" s="116"/>
      <c r="T38" s="116"/>
      <c r="U38" s="117"/>
      <c r="V38" s="115">
        <v>-0.9</v>
      </c>
      <c r="W38" s="116"/>
      <c r="X38" s="116"/>
      <c r="Y38" s="116"/>
      <c r="Z38" s="116"/>
      <c r="AA38" s="116"/>
      <c r="AB38" s="116"/>
      <c r="AC38" s="116"/>
      <c r="AD38" s="117"/>
      <c r="AE38" s="115">
        <v>11</v>
      </c>
      <c r="AF38" s="116"/>
      <c r="AG38" s="116"/>
      <c r="AH38" s="116"/>
      <c r="AI38" s="116"/>
      <c r="AJ38" s="116"/>
      <c r="AK38" s="116"/>
      <c r="AL38" s="116"/>
      <c r="AM38" s="117"/>
      <c r="AN38" s="115">
        <v>14</v>
      </c>
      <c r="AO38" s="116"/>
      <c r="AP38" s="116"/>
      <c r="AQ38" s="116"/>
      <c r="AR38" s="116"/>
      <c r="AS38" s="116"/>
      <c r="AT38" s="116"/>
      <c r="AU38" s="116"/>
      <c r="AV38" s="117"/>
      <c r="AW38" s="39"/>
    </row>
    <row r="39" spans="1:67" ht="15" customHeight="1" thickBot="1">
      <c r="B39" s="58"/>
      <c r="C39" s="59"/>
      <c r="D39" s="59"/>
      <c r="E39" s="59"/>
      <c r="F39" s="59"/>
      <c r="G39" s="59"/>
      <c r="H39" s="59"/>
      <c r="I39" s="113" t="s">
        <v>537</v>
      </c>
      <c r="J39" s="113"/>
      <c r="K39" s="113"/>
      <c r="L39" s="114"/>
      <c r="M39" s="107">
        <v>16.100000000000001</v>
      </c>
      <c r="N39" s="108"/>
      <c r="O39" s="108"/>
      <c r="P39" s="108"/>
      <c r="Q39" s="108"/>
      <c r="R39" s="108"/>
      <c r="S39" s="108"/>
      <c r="T39" s="108"/>
      <c r="U39" s="109"/>
      <c r="V39" s="107">
        <v>-3.2</v>
      </c>
      <c r="W39" s="108"/>
      <c r="X39" s="108"/>
      <c r="Y39" s="108"/>
      <c r="Z39" s="108"/>
      <c r="AA39" s="108"/>
      <c r="AB39" s="108"/>
      <c r="AC39" s="108"/>
      <c r="AD39" s="109"/>
      <c r="AE39" s="107">
        <v>5</v>
      </c>
      <c r="AF39" s="108"/>
      <c r="AG39" s="108"/>
      <c r="AH39" s="108"/>
      <c r="AI39" s="108"/>
      <c r="AJ39" s="108"/>
      <c r="AK39" s="108"/>
      <c r="AL39" s="108"/>
      <c r="AM39" s="109"/>
      <c r="AN39" s="107">
        <v>26</v>
      </c>
      <c r="AO39" s="108"/>
      <c r="AP39" s="108"/>
      <c r="AQ39" s="108"/>
      <c r="AR39" s="108"/>
      <c r="AS39" s="108"/>
      <c r="AT39" s="108"/>
      <c r="AU39" s="108"/>
      <c r="AV39" s="109"/>
    </row>
    <row r="40" spans="1:67" ht="15" customHeight="1" thickTop="1" thickBot="1">
      <c r="B40" s="110" t="s">
        <v>869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04">
        <f>AVERAGE(M28:U39)</f>
        <v>26.5</v>
      </c>
      <c r="N40" s="105"/>
      <c r="O40" s="105"/>
      <c r="P40" s="105"/>
      <c r="Q40" s="105"/>
      <c r="R40" s="105"/>
      <c r="S40" s="105"/>
      <c r="T40" s="105"/>
      <c r="U40" s="106"/>
      <c r="V40" s="104">
        <f>AVERAGE(V28:AD39)</f>
        <v>5.9833333333333334</v>
      </c>
      <c r="W40" s="105"/>
      <c r="X40" s="105"/>
      <c r="Y40" s="105"/>
      <c r="Z40" s="105"/>
      <c r="AA40" s="105"/>
      <c r="AB40" s="105"/>
      <c r="AC40" s="105"/>
      <c r="AD40" s="106"/>
      <c r="AE40" s="104">
        <f>AVERAGE(AE28:AM39)</f>
        <v>15.583333333333334</v>
      </c>
      <c r="AF40" s="105"/>
      <c r="AG40" s="105"/>
      <c r="AH40" s="105"/>
      <c r="AI40" s="105"/>
      <c r="AJ40" s="105"/>
      <c r="AK40" s="105"/>
      <c r="AL40" s="105"/>
      <c r="AM40" s="106"/>
      <c r="AN40" s="104">
        <f>SUM(AN28:AV39)</f>
        <v>1822</v>
      </c>
      <c r="AO40" s="105"/>
      <c r="AP40" s="105"/>
      <c r="AQ40" s="105"/>
      <c r="AR40" s="105"/>
      <c r="AS40" s="105"/>
      <c r="AT40" s="105"/>
      <c r="AU40" s="105"/>
      <c r="AV40" s="106"/>
    </row>
    <row r="41" spans="1:67" ht="15" customHeight="1" thickTop="1" thickBot="1">
      <c r="B41" s="110" t="s">
        <v>870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104">
        <v>27.100000000000005</v>
      </c>
      <c r="N41" s="105"/>
      <c r="O41" s="105"/>
      <c r="P41" s="105"/>
      <c r="Q41" s="105"/>
      <c r="R41" s="105"/>
      <c r="S41" s="105"/>
      <c r="T41" s="105"/>
      <c r="U41" s="106"/>
      <c r="V41" s="104">
        <v>6.4000000000000012</v>
      </c>
      <c r="W41" s="105"/>
      <c r="X41" s="105"/>
      <c r="Y41" s="105"/>
      <c r="Z41" s="105"/>
      <c r="AA41" s="105"/>
      <c r="AB41" s="105"/>
      <c r="AC41" s="105"/>
      <c r="AD41" s="106"/>
      <c r="AE41" s="104">
        <v>16.333333333333336</v>
      </c>
      <c r="AF41" s="105"/>
      <c r="AG41" s="105"/>
      <c r="AH41" s="105"/>
      <c r="AI41" s="105"/>
      <c r="AJ41" s="105"/>
      <c r="AK41" s="105"/>
      <c r="AL41" s="105"/>
      <c r="AM41" s="106"/>
      <c r="AN41" s="104">
        <v>2809</v>
      </c>
      <c r="AO41" s="105"/>
      <c r="AP41" s="105"/>
      <c r="AQ41" s="105"/>
      <c r="AR41" s="105"/>
      <c r="AS41" s="105"/>
      <c r="AT41" s="105"/>
      <c r="AU41" s="105"/>
      <c r="AV41" s="106"/>
    </row>
    <row r="42" spans="1:67" ht="15" customHeight="1" thickTop="1">
      <c r="AV42" s="52" t="s">
        <v>553</v>
      </c>
    </row>
    <row r="44" spans="1:67" s="13" customFormat="1" ht="18.75" customHeight="1">
      <c r="A44" s="12" t="s">
        <v>554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6" spans="1:67" ht="15" customHeight="1">
      <c r="A46" s="14" t="s">
        <v>555</v>
      </c>
      <c r="AK46" s="16" t="s">
        <v>563</v>
      </c>
    </row>
    <row r="47" spans="1:67" ht="3.75" customHeight="1"/>
    <row r="48" spans="1:67" ht="15" customHeight="1">
      <c r="B48" s="126" t="s">
        <v>503</v>
      </c>
      <c r="C48" s="126"/>
      <c r="D48" s="126"/>
      <c r="E48" s="126"/>
      <c r="F48" s="126"/>
      <c r="G48" s="126"/>
      <c r="H48" s="126"/>
      <c r="I48" s="126"/>
      <c r="J48" s="126" t="s">
        <v>359</v>
      </c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42"/>
      <c r="AE48" s="263" t="s">
        <v>562</v>
      </c>
      <c r="AF48" s="264"/>
      <c r="AG48" s="264"/>
      <c r="AH48" s="264"/>
      <c r="AI48" s="264"/>
      <c r="AJ48" s="264"/>
      <c r="AK48" s="265"/>
      <c r="AL48" s="9"/>
      <c r="AM48" s="9"/>
      <c r="AN48" s="9"/>
      <c r="AO48" s="9"/>
      <c r="AP48" s="9"/>
      <c r="AQ48" s="9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4"/>
    </row>
    <row r="49" spans="1:67" ht="15" customHeight="1">
      <c r="B49" s="126"/>
      <c r="C49" s="126"/>
      <c r="D49" s="126"/>
      <c r="E49" s="126"/>
      <c r="F49" s="126"/>
      <c r="G49" s="126"/>
      <c r="H49" s="126"/>
      <c r="I49" s="126"/>
      <c r="J49" s="269" t="s">
        <v>558</v>
      </c>
      <c r="K49" s="269"/>
      <c r="L49" s="269"/>
      <c r="M49" s="269"/>
      <c r="N49" s="269"/>
      <c r="O49" s="269"/>
      <c r="P49" s="269"/>
      <c r="Q49" s="279" t="s">
        <v>559</v>
      </c>
      <c r="R49" s="280"/>
      <c r="S49" s="280"/>
      <c r="T49" s="280"/>
      <c r="U49" s="280"/>
      <c r="V49" s="280"/>
      <c r="W49" s="280"/>
      <c r="X49" s="280" t="s">
        <v>560</v>
      </c>
      <c r="Y49" s="280"/>
      <c r="Z49" s="280"/>
      <c r="AA49" s="280"/>
      <c r="AB49" s="280"/>
      <c r="AC49" s="280"/>
      <c r="AD49" s="281"/>
      <c r="AE49" s="266"/>
      <c r="AF49" s="267"/>
      <c r="AG49" s="267"/>
      <c r="AH49" s="267"/>
      <c r="AI49" s="267"/>
      <c r="AJ49" s="267"/>
      <c r="AK49" s="268"/>
      <c r="AL49" s="9"/>
      <c r="AM49" s="9"/>
      <c r="AN49" s="9"/>
      <c r="AO49" s="9"/>
      <c r="AP49" s="9"/>
      <c r="AQ49" s="9"/>
      <c r="AR49" s="9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4"/>
    </row>
    <row r="50" spans="1:67" ht="15" customHeight="1">
      <c r="B50" s="130" t="s">
        <v>793</v>
      </c>
      <c r="C50" s="131"/>
      <c r="D50" s="131"/>
      <c r="E50" s="131"/>
      <c r="F50" s="131"/>
      <c r="G50" s="131"/>
      <c r="H50" s="131"/>
      <c r="I50" s="145"/>
      <c r="J50" s="286">
        <v>50645</v>
      </c>
      <c r="K50" s="283"/>
      <c r="L50" s="283"/>
      <c r="M50" s="283"/>
      <c r="N50" s="283"/>
      <c r="O50" s="283"/>
      <c r="P50" s="284"/>
      <c r="Q50" s="293">
        <v>24042</v>
      </c>
      <c r="R50" s="294"/>
      <c r="S50" s="294"/>
      <c r="T50" s="294"/>
      <c r="U50" s="294"/>
      <c r="V50" s="294"/>
      <c r="W50" s="294"/>
      <c r="X50" s="294">
        <v>26603</v>
      </c>
      <c r="Y50" s="294"/>
      <c r="Z50" s="294"/>
      <c r="AA50" s="294"/>
      <c r="AB50" s="294"/>
      <c r="AC50" s="294"/>
      <c r="AD50" s="295"/>
      <c r="AE50" s="282">
        <v>17531</v>
      </c>
      <c r="AF50" s="283"/>
      <c r="AG50" s="283"/>
      <c r="AH50" s="283"/>
      <c r="AI50" s="283"/>
      <c r="AJ50" s="283"/>
      <c r="AK50" s="284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4"/>
    </row>
    <row r="51" spans="1:67" ht="15" customHeight="1">
      <c r="B51" s="270" t="s">
        <v>817</v>
      </c>
      <c r="C51" s="271"/>
      <c r="D51" s="271"/>
      <c r="E51" s="271"/>
      <c r="F51" s="271"/>
      <c r="G51" s="271"/>
      <c r="H51" s="271"/>
      <c r="I51" s="272"/>
      <c r="J51" s="273">
        <v>50292</v>
      </c>
      <c r="K51" s="274"/>
      <c r="L51" s="274"/>
      <c r="M51" s="274"/>
      <c r="N51" s="274"/>
      <c r="O51" s="274"/>
      <c r="P51" s="275"/>
      <c r="Q51" s="276">
        <v>23877</v>
      </c>
      <c r="R51" s="277"/>
      <c r="S51" s="277"/>
      <c r="T51" s="277"/>
      <c r="U51" s="277"/>
      <c r="V51" s="277"/>
      <c r="W51" s="277"/>
      <c r="X51" s="277">
        <v>26415</v>
      </c>
      <c r="Y51" s="277"/>
      <c r="Z51" s="277"/>
      <c r="AA51" s="277"/>
      <c r="AB51" s="277"/>
      <c r="AC51" s="277"/>
      <c r="AD51" s="285"/>
      <c r="AE51" s="278">
        <v>17602</v>
      </c>
      <c r="AF51" s="274"/>
      <c r="AG51" s="274"/>
      <c r="AH51" s="274"/>
      <c r="AI51" s="274"/>
      <c r="AJ51" s="274"/>
      <c r="AK51" s="27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4"/>
    </row>
    <row r="52" spans="1:67" ht="15" customHeight="1">
      <c r="B52" s="270" t="s">
        <v>841</v>
      </c>
      <c r="C52" s="271"/>
      <c r="D52" s="271"/>
      <c r="E52" s="271"/>
      <c r="F52" s="271"/>
      <c r="G52" s="271"/>
      <c r="H52" s="271"/>
      <c r="I52" s="272"/>
      <c r="J52" s="273">
        <v>49809</v>
      </c>
      <c r="K52" s="274"/>
      <c r="L52" s="274"/>
      <c r="M52" s="274"/>
      <c r="N52" s="274"/>
      <c r="O52" s="274"/>
      <c r="P52" s="275"/>
      <c r="Q52" s="276">
        <v>23662</v>
      </c>
      <c r="R52" s="277"/>
      <c r="S52" s="277"/>
      <c r="T52" s="277"/>
      <c r="U52" s="277"/>
      <c r="V52" s="277"/>
      <c r="W52" s="277"/>
      <c r="X52" s="277">
        <v>26147</v>
      </c>
      <c r="Y52" s="277"/>
      <c r="Z52" s="277"/>
      <c r="AA52" s="277"/>
      <c r="AB52" s="277"/>
      <c r="AC52" s="277"/>
      <c r="AD52" s="285"/>
      <c r="AE52" s="278">
        <v>17629</v>
      </c>
      <c r="AF52" s="274"/>
      <c r="AG52" s="274"/>
      <c r="AH52" s="274"/>
      <c r="AI52" s="274"/>
      <c r="AJ52" s="274"/>
      <c r="AK52" s="275"/>
      <c r="AL52" s="5"/>
      <c r="AM52" s="5"/>
      <c r="AN52" s="5"/>
      <c r="AO52" s="5"/>
      <c r="AP52" s="5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5" customHeight="1">
      <c r="B53" s="270" t="s">
        <v>871</v>
      </c>
      <c r="C53" s="271"/>
      <c r="D53" s="271"/>
      <c r="E53" s="271"/>
      <c r="F53" s="271"/>
      <c r="G53" s="271"/>
      <c r="H53" s="271"/>
      <c r="I53" s="272"/>
      <c r="J53" s="273">
        <v>49541</v>
      </c>
      <c r="K53" s="274"/>
      <c r="L53" s="274"/>
      <c r="M53" s="274"/>
      <c r="N53" s="274"/>
      <c r="O53" s="274"/>
      <c r="P53" s="275"/>
      <c r="Q53" s="276">
        <v>23522</v>
      </c>
      <c r="R53" s="277"/>
      <c r="S53" s="277"/>
      <c r="T53" s="277"/>
      <c r="U53" s="277"/>
      <c r="V53" s="277"/>
      <c r="W53" s="277"/>
      <c r="X53" s="277">
        <v>26019</v>
      </c>
      <c r="Y53" s="277"/>
      <c r="Z53" s="277"/>
      <c r="AA53" s="277"/>
      <c r="AB53" s="277"/>
      <c r="AC53" s="277"/>
      <c r="AD53" s="285"/>
      <c r="AE53" s="278">
        <v>17759</v>
      </c>
      <c r="AF53" s="274"/>
      <c r="AG53" s="274"/>
      <c r="AH53" s="274"/>
      <c r="AI53" s="274"/>
      <c r="AJ53" s="274"/>
      <c r="AK53" s="27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4"/>
    </row>
    <row r="54" spans="1:67" ht="15" customHeight="1">
      <c r="B54" s="146" t="s">
        <v>868</v>
      </c>
      <c r="C54" s="147"/>
      <c r="D54" s="147"/>
      <c r="E54" s="147"/>
      <c r="F54" s="147"/>
      <c r="G54" s="147"/>
      <c r="H54" s="147"/>
      <c r="I54" s="148"/>
      <c r="J54" s="287">
        <v>49197</v>
      </c>
      <c r="K54" s="288"/>
      <c r="L54" s="288"/>
      <c r="M54" s="288"/>
      <c r="N54" s="288"/>
      <c r="O54" s="288"/>
      <c r="P54" s="289"/>
      <c r="Q54" s="290">
        <v>23400</v>
      </c>
      <c r="R54" s="291"/>
      <c r="S54" s="291"/>
      <c r="T54" s="291"/>
      <c r="U54" s="291"/>
      <c r="V54" s="291"/>
      <c r="W54" s="291"/>
      <c r="X54" s="291">
        <v>25797</v>
      </c>
      <c r="Y54" s="291"/>
      <c r="Z54" s="291"/>
      <c r="AA54" s="291"/>
      <c r="AB54" s="291"/>
      <c r="AC54" s="291"/>
      <c r="AD54" s="292"/>
      <c r="AE54" s="296">
        <v>17853</v>
      </c>
      <c r="AF54" s="288"/>
      <c r="AG54" s="288"/>
      <c r="AH54" s="288"/>
      <c r="AI54" s="288"/>
      <c r="AJ54" s="288"/>
      <c r="AK54" s="289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4"/>
    </row>
    <row r="55" spans="1:67" ht="15" customHeight="1">
      <c r="B55" s="14" t="s">
        <v>1058</v>
      </c>
      <c r="AK55" s="16" t="s">
        <v>617</v>
      </c>
    </row>
    <row r="57" spans="1:67" ht="15" customHeight="1">
      <c r="A57" s="14" t="s">
        <v>564</v>
      </c>
      <c r="AD57" s="60"/>
      <c r="AE57" s="60"/>
      <c r="AF57" s="60"/>
      <c r="AG57" s="60"/>
      <c r="AH57" s="60"/>
      <c r="AX57" s="16" t="s">
        <v>731</v>
      </c>
    </row>
    <row r="58" spans="1:67" ht="3.75" customHeight="1"/>
    <row r="59" spans="1:67" ht="18.75" customHeight="1">
      <c r="B59" s="157" t="s">
        <v>503</v>
      </c>
      <c r="C59" s="158"/>
      <c r="D59" s="158"/>
      <c r="E59" s="158"/>
      <c r="F59" s="158"/>
      <c r="G59" s="158"/>
      <c r="H59" s="143"/>
      <c r="I59" s="157" t="s">
        <v>565</v>
      </c>
      <c r="J59" s="158"/>
      <c r="K59" s="158"/>
      <c r="L59" s="158"/>
      <c r="M59" s="158"/>
      <c r="N59" s="158"/>
      <c r="O59" s="143"/>
      <c r="P59" s="157" t="s">
        <v>566</v>
      </c>
      <c r="Q59" s="158"/>
      <c r="R59" s="158"/>
      <c r="S59" s="158"/>
      <c r="T59" s="158"/>
      <c r="U59" s="158"/>
      <c r="V59" s="143"/>
      <c r="W59" s="157" t="s">
        <v>567</v>
      </c>
      <c r="X59" s="158"/>
      <c r="Y59" s="158"/>
      <c r="Z59" s="158"/>
      <c r="AA59" s="158"/>
      <c r="AB59" s="158"/>
      <c r="AC59" s="143"/>
      <c r="AD59" s="157" t="s">
        <v>568</v>
      </c>
      <c r="AE59" s="158"/>
      <c r="AF59" s="158"/>
      <c r="AG59" s="158"/>
      <c r="AH59" s="158"/>
      <c r="AI59" s="158"/>
      <c r="AJ59" s="143"/>
      <c r="AK59" s="157" t="s">
        <v>569</v>
      </c>
      <c r="AL59" s="158"/>
      <c r="AM59" s="158"/>
      <c r="AN59" s="158"/>
      <c r="AO59" s="158"/>
      <c r="AP59" s="158"/>
      <c r="AQ59" s="143"/>
      <c r="AR59" s="157" t="s">
        <v>570</v>
      </c>
      <c r="AS59" s="158"/>
      <c r="AT59" s="158"/>
      <c r="AU59" s="158"/>
      <c r="AV59" s="158"/>
      <c r="AW59" s="158"/>
      <c r="AX59" s="143"/>
    </row>
    <row r="60" spans="1:67" ht="15" customHeight="1">
      <c r="B60" s="157" t="s">
        <v>841</v>
      </c>
      <c r="C60" s="158"/>
      <c r="D60" s="158"/>
      <c r="E60" s="158"/>
      <c r="F60" s="158"/>
      <c r="G60" s="158"/>
      <c r="H60" s="143"/>
      <c r="I60" s="297">
        <v>415</v>
      </c>
      <c r="J60" s="297"/>
      <c r="K60" s="297"/>
      <c r="L60" s="297"/>
      <c r="M60" s="297"/>
      <c r="N60" s="297"/>
      <c r="O60" s="297"/>
      <c r="P60" s="297">
        <v>645</v>
      </c>
      <c r="Q60" s="297"/>
      <c r="R60" s="297"/>
      <c r="S60" s="297"/>
      <c r="T60" s="297"/>
      <c r="U60" s="297"/>
      <c r="V60" s="297"/>
      <c r="W60" s="297">
        <v>1558</v>
      </c>
      <c r="X60" s="297"/>
      <c r="Y60" s="297"/>
      <c r="Z60" s="297"/>
      <c r="AA60" s="297"/>
      <c r="AB60" s="297"/>
      <c r="AC60" s="297"/>
      <c r="AD60" s="297">
        <v>1740</v>
      </c>
      <c r="AE60" s="297"/>
      <c r="AF60" s="297"/>
      <c r="AG60" s="297"/>
      <c r="AH60" s="297"/>
      <c r="AI60" s="297"/>
      <c r="AJ60" s="297"/>
      <c r="AK60" s="297">
        <v>248</v>
      </c>
      <c r="AL60" s="297"/>
      <c r="AM60" s="297"/>
      <c r="AN60" s="297"/>
      <c r="AO60" s="297"/>
      <c r="AP60" s="297"/>
      <c r="AQ60" s="297"/>
      <c r="AR60" s="297">
        <v>71</v>
      </c>
      <c r="AS60" s="297"/>
      <c r="AT60" s="297"/>
      <c r="AU60" s="297"/>
      <c r="AV60" s="297"/>
      <c r="AW60" s="297"/>
      <c r="AX60" s="297"/>
    </row>
    <row r="61" spans="1:67" ht="15" customHeight="1">
      <c r="B61" s="157" t="s">
        <v>871</v>
      </c>
      <c r="C61" s="158"/>
      <c r="D61" s="158"/>
      <c r="E61" s="158"/>
      <c r="F61" s="158"/>
      <c r="G61" s="158"/>
      <c r="H61" s="143"/>
      <c r="I61" s="297">
        <v>409</v>
      </c>
      <c r="J61" s="297"/>
      <c r="K61" s="297"/>
      <c r="L61" s="297"/>
      <c r="M61" s="297"/>
      <c r="N61" s="297"/>
      <c r="O61" s="297"/>
      <c r="P61" s="297">
        <v>604</v>
      </c>
      <c r="Q61" s="297"/>
      <c r="R61" s="297"/>
      <c r="S61" s="297"/>
      <c r="T61" s="297"/>
      <c r="U61" s="297"/>
      <c r="V61" s="297"/>
      <c r="W61" s="297">
        <v>1533</v>
      </c>
      <c r="X61" s="297"/>
      <c r="Y61" s="297"/>
      <c r="Z61" s="297"/>
      <c r="AA61" s="297"/>
      <c r="AB61" s="297"/>
      <c r="AC61" s="297"/>
      <c r="AD61" s="297">
        <v>1619</v>
      </c>
      <c r="AE61" s="297"/>
      <c r="AF61" s="297"/>
      <c r="AG61" s="297"/>
      <c r="AH61" s="297"/>
      <c r="AI61" s="297"/>
      <c r="AJ61" s="297"/>
      <c r="AK61" s="297">
        <v>248</v>
      </c>
      <c r="AL61" s="297"/>
      <c r="AM61" s="297"/>
      <c r="AN61" s="297"/>
      <c r="AO61" s="297"/>
      <c r="AP61" s="297"/>
      <c r="AQ61" s="297"/>
      <c r="AR61" s="297">
        <v>79</v>
      </c>
      <c r="AS61" s="297"/>
      <c r="AT61" s="297"/>
      <c r="AU61" s="297"/>
      <c r="AV61" s="297"/>
      <c r="AW61" s="297"/>
      <c r="AX61" s="297"/>
    </row>
    <row r="62" spans="1:67" ht="15" customHeight="1">
      <c r="B62" s="157" t="s">
        <v>868</v>
      </c>
      <c r="C62" s="158"/>
      <c r="D62" s="158"/>
      <c r="E62" s="158"/>
      <c r="F62" s="158"/>
      <c r="G62" s="158"/>
      <c r="H62" s="143"/>
      <c r="I62" s="297">
        <v>428</v>
      </c>
      <c r="J62" s="297"/>
      <c r="K62" s="297"/>
      <c r="L62" s="297"/>
      <c r="M62" s="297"/>
      <c r="N62" s="297"/>
      <c r="O62" s="297"/>
      <c r="P62" s="297">
        <v>664</v>
      </c>
      <c r="Q62" s="297"/>
      <c r="R62" s="297"/>
      <c r="S62" s="297"/>
      <c r="T62" s="297"/>
      <c r="U62" s="297"/>
      <c r="V62" s="297"/>
      <c r="W62" s="297">
        <v>1484</v>
      </c>
      <c r="X62" s="297"/>
      <c r="Y62" s="297"/>
      <c r="Z62" s="297"/>
      <c r="AA62" s="297"/>
      <c r="AB62" s="297"/>
      <c r="AC62" s="297"/>
      <c r="AD62" s="297">
        <v>1616</v>
      </c>
      <c r="AE62" s="297"/>
      <c r="AF62" s="297"/>
      <c r="AG62" s="297"/>
      <c r="AH62" s="297"/>
      <c r="AI62" s="297"/>
      <c r="AJ62" s="297"/>
      <c r="AK62" s="297">
        <v>211</v>
      </c>
      <c r="AL62" s="297"/>
      <c r="AM62" s="297"/>
      <c r="AN62" s="297"/>
      <c r="AO62" s="297"/>
      <c r="AP62" s="297"/>
      <c r="AQ62" s="297"/>
      <c r="AR62" s="297">
        <v>72</v>
      </c>
      <c r="AS62" s="297"/>
      <c r="AT62" s="297"/>
      <c r="AU62" s="297"/>
      <c r="AV62" s="297"/>
      <c r="AW62" s="297"/>
      <c r="AX62" s="297"/>
    </row>
    <row r="63" spans="1:67" ht="13.5" customHeight="1">
      <c r="AX63" s="16" t="s">
        <v>571</v>
      </c>
    </row>
    <row r="64" spans="1:67" ht="15" customHeight="1">
      <c r="A64" s="14" t="s">
        <v>572</v>
      </c>
      <c r="AT64" s="16" t="s">
        <v>732</v>
      </c>
    </row>
    <row r="65" spans="1:69" ht="3.75" customHeight="1"/>
    <row r="66" spans="1:69" ht="15" customHeight="1">
      <c r="B66" s="126" t="s">
        <v>503</v>
      </c>
      <c r="C66" s="126"/>
      <c r="D66" s="126"/>
      <c r="E66" s="126"/>
      <c r="F66" s="126"/>
      <c r="G66" s="126"/>
      <c r="H66" s="126"/>
      <c r="I66" s="126"/>
      <c r="J66" s="126"/>
      <c r="K66" s="126" t="s">
        <v>607</v>
      </c>
      <c r="L66" s="126"/>
      <c r="M66" s="126"/>
      <c r="N66" s="126"/>
      <c r="O66" s="126"/>
      <c r="P66" s="126"/>
      <c r="Q66" s="126"/>
      <c r="R66" s="126"/>
      <c r="S66" s="126"/>
      <c r="T66" s="126" t="s">
        <v>562</v>
      </c>
      <c r="U66" s="126"/>
      <c r="V66" s="126"/>
      <c r="W66" s="126"/>
      <c r="X66" s="126"/>
      <c r="Y66" s="126"/>
      <c r="Z66" s="126"/>
      <c r="AA66" s="126"/>
      <c r="AB66" s="126"/>
      <c r="AC66" s="126" t="s">
        <v>608</v>
      </c>
      <c r="AD66" s="126"/>
      <c r="AE66" s="126"/>
      <c r="AF66" s="126"/>
      <c r="AG66" s="126"/>
      <c r="AH66" s="126"/>
      <c r="AI66" s="126"/>
      <c r="AJ66" s="126"/>
      <c r="AK66" s="126"/>
      <c r="AL66" s="126" t="s">
        <v>609</v>
      </c>
      <c r="AM66" s="126"/>
      <c r="AN66" s="126"/>
      <c r="AO66" s="126"/>
      <c r="AP66" s="126"/>
      <c r="AQ66" s="126"/>
      <c r="AR66" s="126"/>
      <c r="AS66" s="126"/>
      <c r="AT66" s="126"/>
    </row>
    <row r="67" spans="1:69" ht="15" customHeight="1">
      <c r="B67" s="126" t="s">
        <v>574</v>
      </c>
      <c r="C67" s="126"/>
      <c r="D67" s="126"/>
      <c r="E67" s="126"/>
      <c r="F67" s="126"/>
      <c r="G67" s="126"/>
      <c r="H67" s="126"/>
      <c r="I67" s="126"/>
      <c r="J67" s="126"/>
      <c r="K67" s="269">
        <v>53943</v>
      </c>
      <c r="L67" s="269"/>
      <c r="M67" s="269"/>
      <c r="N67" s="269"/>
      <c r="O67" s="269"/>
      <c r="P67" s="269"/>
      <c r="Q67" s="269"/>
      <c r="R67" s="269"/>
      <c r="S67" s="269"/>
      <c r="T67" s="269">
        <v>15438</v>
      </c>
      <c r="U67" s="269"/>
      <c r="V67" s="269"/>
      <c r="W67" s="269"/>
      <c r="X67" s="269"/>
      <c r="Y67" s="269"/>
      <c r="Z67" s="269"/>
      <c r="AA67" s="269"/>
      <c r="AB67" s="269"/>
      <c r="AC67" s="269">
        <v>51716</v>
      </c>
      <c r="AD67" s="269"/>
      <c r="AE67" s="269"/>
      <c r="AF67" s="269"/>
      <c r="AG67" s="269"/>
      <c r="AH67" s="269"/>
      <c r="AI67" s="269"/>
      <c r="AJ67" s="269"/>
      <c r="AK67" s="269"/>
      <c r="AL67" s="269">
        <v>53943</v>
      </c>
      <c r="AM67" s="269"/>
      <c r="AN67" s="269"/>
      <c r="AO67" s="269"/>
      <c r="AP67" s="269"/>
      <c r="AQ67" s="269"/>
      <c r="AR67" s="269"/>
      <c r="AS67" s="269"/>
      <c r="AT67" s="269"/>
    </row>
    <row r="68" spans="1:69" ht="15" customHeight="1">
      <c r="B68" s="126" t="s">
        <v>573</v>
      </c>
      <c r="C68" s="126"/>
      <c r="D68" s="126"/>
      <c r="E68" s="126"/>
      <c r="F68" s="126"/>
      <c r="G68" s="126"/>
      <c r="H68" s="126"/>
      <c r="I68" s="126"/>
      <c r="J68" s="126"/>
      <c r="K68" s="269">
        <v>53071</v>
      </c>
      <c r="L68" s="269"/>
      <c r="M68" s="269"/>
      <c r="N68" s="269"/>
      <c r="O68" s="269"/>
      <c r="P68" s="269"/>
      <c r="Q68" s="269"/>
      <c r="R68" s="269"/>
      <c r="S68" s="269"/>
      <c r="T68" s="269">
        <v>15910</v>
      </c>
      <c r="U68" s="269"/>
      <c r="V68" s="269"/>
      <c r="W68" s="269"/>
      <c r="X68" s="269"/>
      <c r="Y68" s="269"/>
      <c r="Z68" s="269"/>
      <c r="AA68" s="269"/>
      <c r="AB68" s="269"/>
      <c r="AC68" s="269">
        <v>51419</v>
      </c>
      <c r="AD68" s="269"/>
      <c r="AE68" s="269"/>
      <c r="AF68" s="269"/>
      <c r="AG68" s="269"/>
      <c r="AH68" s="269"/>
      <c r="AI68" s="269"/>
      <c r="AJ68" s="269"/>
      <c r="AK68" s="269"/>
      <c r="AL68" s="269">
        <v>53067</v>
      </c>
      <c r="AM68" s="269"/>
      <c r="AN68" s="269"/>
      <c r="AO68" s="269"/>
      <c r="AP68" s="269"/>
      <c r="AQ68" s="269"/>
      <c r="AR68" s="269"/>
      <c r="AS68" s="269"/>
      <c r="AT68" s="269"/>
    </row>
    <row r="69" spans="1:69" ht="15" customHeight="1">
      <c r="B69" s="126" t="s">
        <v>556</v>
      </c>
      <c r="C69" s="126"/>
      <c r="D69" s="126"/>
      <c r="E69" s="126"/>
      <c r="F69" s="126"/>
      <c r="G69" s="126"/>
      <c r="H69" s="126"/>
      <c r="I69" s="126"/>
      <c r="J69" s="126"/>
      <c r="K69" s="269">
        <v>51497</v>
      </c>
      <c r="L69" s="269"/>
      <c r="M69" s="269"/>
      <c r="N69" s="269"/>
      <c r="O69" s="269"/>
      <c r="P69" s="269"/>
      <c r="Q69" s="269"/>
      <c r="R69" s="269"/>
      <c r="S69" s="269"/>
      <c r="T69" s="269">
        <v>16098</v>
      </c>
      <c r="U69" s="269"/>
      <c r="V69" s="269"/>
      <c r="W69" s="269"/>
      <c r="X69" s="269"/>
      <c r="Y69" s="269"/>
      <c r="Z69" s="269"/>
      <c r="AA69" s="269"/>
      <c r="AB69" s="269"/>
      <c r="AC69" s="269">
        <v>50116</v>
      </c>
      <c r="AD69" s="269"/>
      <c r="AE69" s="269"/>
      <c r="AF69" s="269"/>
      <c r="AG69" s="269"/>
      <c r="AH69" s="269"/>
      <c r="AI69" s="269"/>
      <c r="AJ69" s="269"/>
      <c r="AK69" s="269"/>
      <c r="AL69" s="269">
        <v>51495</v>
      </c>
      <c r="AM69" s="269"/>
      <c r="AN69" s="269"/>
      <c r="AO69" s="269"/>
      <c r="AP69" s="269"/>
      <c r="AQ69" s="269"/>
      <c r="AR69" s="269"/>
      <c r="AS69" s="269"/>
      <c r="AT69" s="269"/>
    </row>
    <row r="70" spans="1:69" ht="15" customHeight="1">
      <c r="B70" s="126" t="s">
        <v>491</v>
      </c>
      <c r="C70" s="126"/>
      <c r="D70" s="126"/>
      <c r="E70" s="126"/>
      <c r="F70" s="126"/>
      <c r="G70" s="126"/>
      <c r="H70" s="126"/>
      <c r="I70" s="126"/>
      <c r="J70" s="126"/>
      <c r="K70" s="269">
        <v>50715</v>
      </c>
      <c r="L70" s="269"/>
      <c r="M70" s="269"/>
      <c r="N70" s="269"/>
      <c r="O70" s="269"/>
      <c r="P70" s="269"/>
      <c r="Q70" s="269"/>
      <c r="R70" s="269"/>
      <c r="S70" s="269"/>
      <c r="T70" s="269">
        <v>16670</v>
      </c>
      <c r="U70" s="269"/>
      <c r="V70" s="269"/>
      <c r="W70" s="269"/>
      <c r="X70" s="269"/>
      <c r="Y70" s="269"/>
      <c r="Z70" s="269"/>
      <c r="AA70" s="269"/>
      <c r="AB70" s="269"/>
      <c r="AC70" s="269">
        <v>49576</v>
      </c>
      <c r="AD70" s="269"/>
      <c r="AE70" s="269"/>
      <c r="AF70" s="269"/>
      <c r="AG70" s="269"/>
      <c r="AH70" s="269"/>
      <c r="AI70" s="269"/>
      <c r="AJ70" s="269"/>
      <c r="AK70" s="269"/>
      <c r="AL70" s="269">
        <v>50699</v>
      </c>
      <c r="AM70" s="269"/>
      <c r="AN70" s="269"/>
      <c r="AO70" s="269"/>
      <c r="AP70" s="269"/>
      <c r="AQ70" s="269"/>
      <c r="AR70" s="269"/>
      <c r="AS70" s="269"/>
      <c r="AT70" s="269"/>
    </row>
    <row r="71" spans="1:69" ht="15" customHeight="1">
      <c r="B71" s="126" t="s">
        <v>841</v>
      </c>
      <c r="C71" s="126"/>
      <c r="D71" s="126"/>
      <c r="E71" s="126"/>
      <c r="F71" s="126"/>
      <c r="G71" s="126"/>
      <c r="H71" s="126"/>
      <c r="I71" s="126"/>
      <c r="J71" s="126"/>
      <c r="K71" s="269">
        <v>49062</v>
      </c>
      <c r="L71" s="269"/>
      <c r="M71" s="269"/>
      <c r="N71" s="269"/>
      <c r="O71" s="269"/>
      <c r="P71" s="269"/>
      <c r="Q71" s="269"/>
      <c r="R71" s="269"/>
      <c r="S71" s="269"/>
      <c r="T71" s="269">
        <v>16932</v>
      </c>
      <c r="U71" s="269"/>
      <c r="V71" s="269"/>
      <c r="W71" s="269"/>
      <c r="X71" s="269"/>
      <c r="Y71" s="269"/>
      <c r="Z71" s="269"/>
      <c r="AA71" s="269"/>
      <c r="AB71" s="269"/>
      <c r="AC71" s="269">
        <v>48223</v>
      </c>
      <c r="AD71" s="269"/>
      <c r="AE71" s="269"/>
      <c r="AF71" s="269"/>
      <c r="AG71" s="269"/>
      <c r="AH71" s="269"/>
      <c r="AI71" s="269"/>
      <c r="AJ71" s="269"/>
      <c r="AK71" s="269"/>
      <c r="AL71" s="269" t="s">
        <v>205</v>
      </c>
      <c r="AM71" s="269"/>
      <c r="AN71" s="269"/>
      <c r="AO71" s="269"/>
      <c r="AP71" s="269"/>
      <c r="AQ71" s="269"/>
      <c r="AR71" s="269"/>
      <c r="AS71" s="269"/>
      <c r="AT71" s="269"/>
    </row>
    <row r="72" spans="1:69" ht="15" customHeight="1">
      <c r="B72" s="14" t="s">
        <v>1062</v>
      </c>
      <c r="AT72" s="16" t="s">
        <v>34</v>
      </c>
    </row>
    <row r="74" spans="1:69" ht="15" customHeight="1">
      <c r="A74" s="14" t="s">
        <v>1057</v>
      </c>
      <c r="AT74" s="19" t="s">
        <v>1061</v>
      </c>
      <c r="AY74" s="14">
        <v>48.31</v>
      </c>
      <c r="BG74" s="14">
        <v>195.4</v>
      </c>
    </row>
    <row r="75" spans="1:69" ht="3.75" customHeight="1">
      <c r="K75" s="14">
        <v>14.25</v>
      </c>
      <c r="S75" s="14">
        <v>8.4600000000000009</v>
      </c>
      <c r="AA75" s="14">
        <v>43.83</v>
      </c>
      <c r="AI75" s="14">
        <v>6.02</v>
      </c>
      <c r="AQ75" s="14">
        <v>2.72</v>
      </c>
      <c r="AY75" s="14">
        <v>24.72</v>
      </c>
      <c r="BG75" s="14">
        <v>100</v>
      </c>
    </row>
    <row r="76" spans="1:69" ht="15" customHeight="1">
      <c r="B76" s="126" t="s">
        <v>503</v>
      </c>
      <c r="C76" s="126"/>
      <c r="D76" s="126"/>
      <c r="E76" s="126"/>
      <c r="F76" s="126"/>
      <c r="G76" s="126"/>
      <c r="H76" s="126"/>
      <c r="I76" s="126"/>
      <c r="J76" s="126"/>
      <c r="K76" s="126" t="s">
        <v>614</v>
      </c>
      <c r="L76" s="126"/>
      <c r="M76" s="126"/>
      <c r="N76" s="126"/>
      <c r="O76" s="126"/>
      <c r="P76" s="126"/>
      <c r="Q76" s="126"/>
      <c r="R76" s="126"/>
      <c r="S76" s="126"/>
      <c r="T76" s="126" t="s">
        <v>562</v>
      </c>
      <c r="U76" s="126"/>
      <c r="V76" s="126"/>
      <c r="W76" s="126"/>
      <c r="X76" s="126"/>
      <c r="Y76" s="126"/>
      <c r="Z76" s="126"/>
      <c r="AA76" s="126"/>
      <c r="AB76" s="126"/>
      <c r="AC76" s="303" t="s">
        <v>615</v>
      </c>
      <c r="AD76" s="303"/>
      <c r="AE76" s="303"/>
      <c r="AF76" s="303"/>
      <c r="AG76" s="303"/>
      <c r="AH76" s="303"/>
      <c r="AI76" s="303"/>
      <c r="AJ76" s="303"/>
      <c r="AK76" s="303"/>
      <c r="AL76" s="126" t="s">
        <v>616</v>
      </c>
      <c r="AM76" s="126"/>
      <c r="AN76" s="126"/>
      <c r="AO76" s="126"/>
      <c r="AP76" s="126"/>
      <c r="AQ76" s="126"/>
      <c r="AR76" s="126"/>
      <c r="AS76" s="126"/>
      <c r="AT76" s="126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1:69" ht="15" customHeight="1">
      <c r="B77" s="126" t="s">
        <v>613</v>
      </c>
      <c r="C77" s="126"/>
      <c r="D77" s="126"/>
      <c r="E77" s="126"/>
      <c r="F77" s="126"/>
      <c r="G77" s="126"/>
      <c r="H77" s="126"/>
      <c r="I77" s="126"/>
      <c r="J77" s="126"/>
      <c r="K77" s="304">
        <v>49357</v>
      </c>
      <c r="L77" s="304"/>
      <c r="M77" s="304"/>
      <c r="N77" s="304"/>
      <c r="O77" s="304"/>
      <c r="P77" s="304"/>
      <c r="Q77" s="304"/>
      <c r="R77" s="304"/>
      <c r="S77" s="304"/>
      <c r="T77" s="304">
        <v>18002</v>
      </c>
      <c r="U77" s="304"/>
      <c r="V77" s="304"/>
      <c r="W77" s="304"/>
      <c r="X77" s="304"/>
      <c r="Y77" s="304"/>
      <c r="Z77" s="304"/>
      <c r="AA77" s="304"/>
      <c r="AB77" s="304"/>
      <c r="AC77" s="305">
        <v>2.7417509165648259</v>
      </c>
      <c r="AD77" s="305"/>
      <c r="AE77" s="305"/>
      <c r="AF77" s="305"/>
      <c r="AG77" s="305"/>
      <c r="AH77" s="305"/>
      <c r="AI77" s="305"/>
      <c r="AJ77" s="305"/>
      <c r="AK77" s="305"/>
      <c r="AL77" s="306">
        <v>252.59467758444217</v>
      </c>
      <c r="AM77" s="306"/>
      <c r="AN77" s="306"/>
      <c r="AO77" s="306"/>
      <c r="AP77" s="306"/>
      <c r="AQ77" s="306"/>
      <c r="AR77" s="306"/>
      <c r="AS77" s="306"/>
      <c r="AT77" s="306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ht="15" customHeight="1">
      <c r="B78" s="144" t="s">
        <v>505</v>
      </c>
      <c r="C78" s="144"/>
      <c r="D78" s="144"/>
      <c r="E78" s="144"/>
      <c r="F78" s="144"/>
      <c r="G78" s="144"/>
      <c r="H78" s="144"/>
      <c r="I78" s="144"/>
      <c r="J78" s="144"/>
      <c r="K78" s="301">
        <v>16402</v>
      </c>
      <c r="L78" s="301"/>
      <c r="M78" s="301"/>
      <c r="N78" s="301"/>
      <c r="O78" s="301"/>
      <c r="P78" s="301"/>
      <c r="Q78" s="301"/>
      <c r="R78" s="301"/>
      <c r="S78" s="301"/>
      <c r="T78" s="301">
        <v>6546</v>
      </c>
      <c r="U78" s="301"/>
      <c r="V78" s="301"/>
      <c r="W78" s="301"/>
      <c r="X78" s="301"/>
      <c r="Y78" s="301"/>
      <c r="Z78" s="301"/>
      <c r="AA78" s="301"/>
      <c r="AB78" s="301"/>
      <c r="AC78" s="308">
        <v>2.5056523067522152</v>
      </c>
      <c r="AD78" s="308"/>
      <c r="AE78" s="308"/>
      <c r="AF78" s="308"/>
      <c r="AG78" s="308"/>
      <c r="AH78" s="308"/>
      <c r="AI78" s="308"/>
      <c r="AJ78" s="308"/>
      <c r="AK78" s="308"/>
      <c r="AL78" s="306">
        <v>847.21074380165294</v>
      </c>
      <c r="AM78" s="306"/>
      <c r="AN78" s="306"/>
      <c r="AO78" s="306"/>
      <c r="AP78" s="306"/>
      <c r="AQ78" s="306"/>
      <c r="AR78" s="306"/>
      <c r="AS78" s="306"/>
      <c r="AT78" s="306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ht="15" customHeight="1">
      <c r="B79" s="298" t="s">
        <v>514</v>
      </c>
      <c r="C79" s="298"/>
      <c r="D79" s="298"/>
      <c r="E79" s="298"/>
      <c r="F79" s="298"/>
      <c r="G79" s="298"/>
      <c r="H79" s="298"/>
      <c r="I79" s="298"/>
      <c r="J79" s="298"/>
      <c r="K79" s="299">
        <v>2573</v>
      </c>
      <c r="L79" s="299"/>
      <c r="M79" s="299"/>
      <c r="N79" s="299"/>
      <c r="O79" s="299"/>
      <c r="P79" s="299"/>
      <c r="Q79" s="299"/>
      <c r="R79" s="299"/>
      <c r="S79" s="299"/>
      <c r="T79" s="299">
        <v>847</v>
      </c>
      <c r="U79" s="299"/>
      <c r="V79" s="299"/>
      <c r="W79" s="299"/>
      <c r="X79" s="299"/>
      <c r="Y79" s="299"/>
      <c r="Z79" s="299"/>
      <c r="AA79" s="299"/>
      <c r="AB79" s="299"/>
      <c r="AC79" s="309">
        <v>3.0377804014167649</v>
      </c>
      <c r="AD79" s="309"/>
      <c r="AE79" s="309"/>
      <c r="AF79" s="309"/>
      <c r="AG79" s="309"/>
      <c r="AH79" s="309"/>
      <c r="AI79" s="309"/>
      <c r="AJ79" s="309"/>
      <c r="AK79" s="309"/>
      <c r="AL79" s="307">
        <v>188.22238478419897</v>
      </c>
      <c r="AM79" s="307"/>
      <c r="AN79" s="307"/>
      <c r="AO79" s="307"/>
      <c r="AP79" s="307"/>
      <c r="AQ79" s="307"/>
      <c r="AR79" s="307"/>
      <c r="AS79" s="307"/>
      <c r="AT79" s="307"/>
      <c r="BB79" s="5"/>
      <c r="BC79" s="5"/>
      <c r="BD79" s="5"/>
      <c r="BE79" s="5"/>
      <c r="BF79" s="5"/>
      <c r="BG79" s="5"/>
      <c r="BH79" s="20"/>
      <c r="BI79" s="20"/>
      <c r="BJ79" s="20"/>
      <c r="BK79" s="20"/>
      <c r="BL79" s="20"/>
      <c r="BM79" s="20"/>
      <c r="BN79" s="20"/>
      <c r="BO79" s="20"/>
      <c r="BP79" s="20"/>
      <c r="BQ79" s="20"/>
    </row>
    <row r="80" spans="1:69" ht="15" customHeight="1">
      <c r="B80" s="298" t="s">
        <v>610</v>
      </c>
      <c r="C80" s="298"/>
      <c r="D80" s="298"/>
      <c r="E80" s="298"/>
      <c r="F80" s="298"/>
      <c r="G80" s="298"/>
      <c r="H80" s="298"/>
      <c r="I80" s="298"/>
      <c r="J80" s="298"/>
      <c r="K80" s="299">
        <v>6035</v>
      </c>
      <c r="L80" s="299"/>
      <c r="M80" s="299"/>
      <c r="N80" s="299"/>
      <c r="O80" s="299"/>
      <c r="P80" s="299"/>
      <c r="Q80" s="299"/>
      <c r="R80" s="299"/>
      <c r="S80" s="299"/>
      <c r="T80" s="299">
        <v>2212</v>
      </c>
      <c r="U80" s="299"/>
      <c r="V80" s="299"/>
      <c r="W80" s="299"/>
      <c r="X80" s="299"/>
      <c r="Y80" s="299"/>
      <c r="Z80" s="299"/>
      <c r="AA80" s="299"/>
      <c r="AB80" s="299"/>
      <c r="AC80" s="309">
        <v>2.7283001808318263</v>
      </c>
      <c r="AD80" s="309"/>
      <c r="AE80" s="309"/>
      <c r="AF80" s="309"/>
      <c r="AG80" s="309"/>
      <c r="AH80" s="309"/>
      <c r="AI80" s="309"/>
      <c r="AJ80" s="309"/>
      <c r="AK80" s="309"/>
      <c r="AL80" s="307">
        <v>503.75626043405674</v>
      </c>
      <c r="AM80" s="307"/>
      <c r="AN80" s="307"/>
      <c r="AO80" s="307"/>
      <c r="AP80" s="307"/>
      <c r="AQ80" s="307"/>
      <c r="AR80" s="307"/>
      <c r="AS80" s="307"/>
      <c r="AT80" s="307"/>
      <c r="BB80" s="5"/>
      <c r="BC80" s="5"/>
      <c r="BD80" s="5"/>
      <c r="BE80" s="5"/>
      <c r="BF80" s="5"/>
      <c r="BG80" s="5"/>
      <c r="BH80" s="20"/>
      <c r="BI80" s="20"/>
      <c r="BJ80" s="20"/>
      <c r="BK80" s="20"/>
      <c r="BL80" s="20"/>
      <c r="BM80" s="20"/>
      <c r="BN80" s="20"/>
      <c r="BO80" s="20"/>
      <c r="BP80" s="20"/>
      <c r="BQ80" s="20"/>
    </row>
    <row r="81" spans="1:69" ht="15" customHeight="1">
      <c r="B81" s="298" t="s">
        <v>507</v>
      </c>
      <c r="C81" s="298"/>
      <c r="D81" s="298"/>
      <c r="E81" s="298"/>
      <c r="F81" s="298"/>
      <c r="G81" s="298"/>
      <c r="H81" s="298"/>
      <c r="I81" s="298"/>
      <c r="J81" s="298"/>
      <c r="K81" s="299">
        <v>1694</v>
      </c>
      <c r="L81" s="299"/>
      <c r="M81" s="299"/>
      <c r="N81" s="299"/>
      <c r="O81" s="299"/>
      <c r="P81" s="299"/>
      <c r="Q81" s="299"/>
      <c r="R81" s="299"/>
      <c r="S81" s="299"/>
      <c r="T81" s="299">
        <v>553</v>
      </c>
      <c r="U81" s="299"/>
      <c r="V81" s="299"/>
      <c r="W81" s="299"/>
      <c r="X81" s="299"/>
      <c r="Y81" s="299"/>
      <c r="Z81" s="299"/>
      <c r="AA81" s="299"/>
      <c r="AB81" s="299"/>
      <c r="AC81" s="309">
        <v>3.0632911392405062</v>
      </c>
      <c r="AD81" s="309"/>
      <c r="AE81" s="309"/>
      <c r="AF81" s="309"/>
      <c r="AG81" s="309"/>
      <c r="AH81" s="309"/>
      <c r="AI81" s="309"/>
      <c r="AJ81" s="309"/>
      <c r="AK81" s="309"/>
      <c r="AL81" s="307">
        <v>76.134831460674164</v>
      </c>
      <c r="AM81" s="307"/>
      <c r="AN81" s="307"/>
      <c r="AO81" s="307"/>
      <c r="AP81" s="307"/>
      <c r="AQ81" s="307"/>
      <c r="AR81" s="307"/>
      <c r="AS81" s="307"/>
      <c r="AT81" s="307"/>
      <c r="BB81" s="5"/>
      <c r="BC81" s="5"/>
      <c r="BD81" s="5"/>
      <c r="BE81" s="5"/>
      <c r="BF81" s="5"/>
      <c r="BG81" s="5"/>
      <c r="BH81" s="20"/>
      <c r="BI81" s="20"/>
      <c r="BJ81" s="20"/>
      <c r="BK81" s="20"/>
      <c r="BL81" s="20"/>
      <c r="BM81" s="20"/>
      <c r="BN81" s="20"/>
      <c r="BO81" s="20"/>
      <c r="BP81" s="20"/>
      <c r="BQ81" s="20"/>
    </row>
    <row r="82" spans="1:69" ht="15" customHeight="1">
      <c r="B82" s="298" t="s">
        <v>611</v>
      </c>
      <c r="C82" s="298"/>
      <c r="D82" s="298"/>
      <c r="E82" s="298"/>
      <c r="F82" s="298"/>
      <c r="G82" s="298"/>
      <c r="H82" s="298"/>
      <c r="I82" s="298"/>
      <c r="J82" s="298"/>
      <c r="K82" s="299">
        <v>2432</v>
      </c>
      <c r="L82" s="299"/>
      <c r="M82" s="299"/>
      <c r="N82" s="299"/>
      <c r="O82" s="299"/>
      <c r="P82" s="299"/>
      <c r="Q82" s="299"/>
      <c r="R82" s="299"/>
      <c r="S82" s="299"/>
      <c r="T82" s="299">
        <v>752</v>
      </c>
      <c r="U82" s="299"/>
      <c r="V82" s="299"/>
      <c r="W82" s="299"/>
      <c r="X82" s="299"/>
      <c r="Y82" s="299"/>
      <c r="Z82" s="299"/>
      <c r="AA82" s="299"/>
      <c r="AB82" s="299"/>
      <c r="AC82" s="309">
        <v>3.2340425531914891</v>
      </c>
      <c r="AD82" s="309"/>
      <c r="AE82" s="309"/>
      <c r="AF82" s="309"/>
      <c r="AG82" s="309"/>
      <c r="AH82" s="309"/>
      <c r="AI82" s="309"/>
      <c r="AJ82" s="309"/>
      <c r="AK82" s="309"/>
      <c r="AL82" s="307">
        <v>98.064516129032256</v>
      </c>
      <c r="AM82" s="307"/>
      <c r="AN82" s="307"/>
      <c r="AO82" s="307"/>
      <c r="AP82" s="307"/>
      <c r="AQ82" s="307"/>
      <c r="AR82" s="307"/>
      <c r="AS82" s="307"/>
      <c r="AT82" s="307"/>
      <c r="BB82" s="5"/>
      <c r="BC82" s="5"/>
      <c r="BD82" s="5"/>
      <c r="BE82" s="5"/>
      <c r="BF82" s="5"/>
      <c r="BG82" s="5"/>
      <c r="BH82" s="20"/>
      <c r="BI82" s="20"/>
      <c r="BJ82" s="20"/>
      <c r="BK82" s="20"/>
      <c r="BL82" s="20"/>
      <c r="BM82" s="20"/>
      <c r="BN82" s="20"/>
      <c r="BO82" s="20"/>
      <c r="BP82" s="20"/>
      <c r="BQ82" s="20"/>
    </row>
    <row r="83" spans="1:69" ht="15" customHeight="1">
      <c r="B83" s="298" t="s">
        <v>509</v>
      </c>
      <c r="C83" s="298"/>
      <c r="D83" s="298"/>
      <c r="E83" s="298"/>
      <c r="F83" s="298"/>
      <c r="G83" s="298"/>
      <c r="H83" s="298"/>
      <c r="I83" s="298"/>
      <c r="J83" s="298"/>
      <c r="K83" s="299">
        <v>2241</v>
      </c>
      <c r="L83" s="299"/>
      <c r="M83" s="299"/>
      <c r="N83" s="299"/>
      <c r="O83" s="299"/>
      <c r="P83" s="299"/>
      <c r="Q83" s="299"/>
      <c r="R83" s="299"/>
      <c r="S83" s="299"/>
      <c r="T83" s="299">
        <v>759</v>
      </c>
      <c r="U83" s="299"/>
      <c r="V83" s="299"/>
      <c r="W83" s="299"/>
      <c r="X83" s="299"/>
      <c r="Y83" s="299"/>
      <c r="Z83" s="299"/>
      <c r="AA83" s="299"/>
      <c r="AB83" s="299"/>
      <c r="AC83" s="309">
        <v>2.9525691699604741</v>
      </c>
      <c r="AD83" s="309"/>
      <c r="AE83" s="309"/>
      <c r="AF83" s="309"/>
      <c r="AG83" s="309"/>
      <c r="AH83" s="309"/>
      <c r="AI83" s="309"/>
      <c r="AJ83" s="309"/>
      <c r="AK83" s="309"/>
      <c r="AL83" s="307">
        <v>130.21499128413711</v>
      </c>
      <c r="AM83" s="307"/>
      <c r="AN83" s="307"/>
      <c r="AO83" s="307"/>
      <c r="AP83" s="307"/>
      <c r="AQ83" s="307"/>
      <c r="AR83" s="307"/>
      <c r="AS83" s="307"/>
      <c r="AT83" s="307"/>
      <c r="BB83" s="5"/>
      <c r="BC83" s="5"/>
      <c r="BD83" s="5"/>
      <c r="BE83" s="5"/>
      <c r="BF83" s="5"/>
      <c r="BG83" s="5"/>
      <c r="BH83" s="20"/>
      <c r="BI83" s="20"/>
      <c r="BJ83" s="20"/>
      <c r="BK83" s="20"/>
      <c r="BL83" s="20"/>
      <c r="BM83" s="20"/>
      <c r="BN83" s="20"/>
      <c r="BO83" s="20"/>
      <c r="BP83" s="20"/>
      <c r="BQ83" s="20"/>
    </row>
    <row r="84" spans="1:69" ht="15" customHeight="1">
      <c r="B84" s="298" t="s">
        <v>510</v>
      </c>
      <c r="C84" s="298"/>
      <c r="D84" s="298"/>
      <c r="E84" s="298"/>
      <c r="F84" s="298"/>
      <c r="G84" s="298"/>
      <c r="H84" s="298"/>
      <c r="I84" s="298"/>
      <c r="J84" s="298"/>
      <c r="K84" s="299">
        <v>1856</v>
      </c>
      <c r="L84" s="299"/>
      <c r="M84" s="299"/>
      <c r="N84" s="299"/>
      <c r="O84" s="299"/>
      <c r="P84" s="299"/>
      <c r="Q84" s="299"/>
      <c r="R84" s="299"/>
      <c r="S84" s="299"/>
      <c r="T84" s="299">
        <v>579</v>
      </c>
      <c r="U84" s="299"/>
      <c r="V84" s="299"/>
      <c r="W84" s="299"/>
      <c r="X84" s="299"/>
      <c r="Y84" s="299"/>
      <c r="Z84" s="299"/>
      <c r="AA84" s="299"/>
      <c r="AB84" s="299"/>
      <c r="AC84" s="309">
        <v>3.2055267702936097</v>
      </c>
      <c r="AD84" s="309"/>
      <c r="AE84" s="309"/>
      <c r="AF84" s="309"/>
      <c r="AG84" s="309"/>
      <c r="AH84" s="309"/>
      <c r="AI84" s="309"/>
      <c r="AJ84" s="309"/>
      <c r="AK84" s="309"/>
      <c r="AL84" s="307">
        <v>103.05385896724042</v>
      </c>
      <c r="AM84" s="307"/>
      <c r="AN84" s="307"/>
      <c r="AO84" s="307"/>
      <c r="AP84" s="307"/>
      <c r="AQ84" s="307"/>
      <c r="AR84" s="307"/>
      <c r="AS84" s="307"/>
      <c r="AT84" s="307"/>
      <c r="BB84" s="5"/>
      <c r="BC84" s="5"/>
      <c r="BD84" s="5"/>
      <c r="BE84" s="5"/>
      <c r="BF84" s="5"/>
      <c r="BG84" s="5"/>
      <c r="BH84" s="20"/>
      <c r="BI84" s="20"/>
      <c r="BJ84" s="20"/>
      <c r="BK84" s="20"/>
      <c r="BL84" s="20"/>
      <c r="BM84" s="20"/>
      <c r="BN84" s="20"/>
      <c r="BO84" s="20"/>
      <c r="BP84" s="20"/>
      <c r="BQ84" s="20"/>
    </row>
    <row r="85" spans="1:69" ht="15" customHeight="1">
      <c r="B85" s="298" t="s">
        <v>511</v>
      </c>
      <c r="C85" s="298"/>
      <c r="D85" s="298"/>
      <c r="E85" s="298"/>
      <c r="F85" s="298"/>
      <c r="G85" s="298"/>
      <c r="H85" s="298"/>
      <c r="I85" s="298"/>
      <c r="J85" s="298"/>
      <c r="K85" s="299">
        <v>8626</v>
      </c>
      <c r="L85" s="299"/>
      <c r="M85" s="299"/>
      <c r="N85" s="299"/>
      <c r="O85" s="299"/>
      <c r="P85" s="299"/>
      <c r="Q85" s="299"/>
      <c r="R85" s="299"/>
      <c r="S85" s="299"/>
      <c r="T85" s="299">
        <v>2920</v>
      </c>
      <c r="U85" s="299"/>
      <c r="V85" s="299"/>
      <c r="W85" s="299"/>
      <c r="X85" s="299"/>
      <c r="Y85" s="299"/>
      <c r="Z85" s="299"/>
      <c r="AA85" s="299"/>
      <c r="AB85" s="299"/>
      <c r="AC85" s="309">
        <v>2.9541095890410958</v>
      </c>
      <c r="AD85" s="309"/>
      <c r="AE85" s="309"/>
      <c r="AF85" s="309"/>
      <c r="AG85" s="309"/>
      <c r="AH85" s="309"/>
      <c r="AI85" s="309"/>
      <c r="AJ85" s="309"/>
      <c r="AK85" s="309"/>
      <c r="AL85" s="307">
        <v>211.05945681428923</v>
      </c>
      <c r="AM85" s="307"/>
      <c r="AN85" s="307"/>
      <c r="AO85" s="307"/>
      <c r="AP85" s="307"/>
      <c r="AQ85" s="307"/>
      <c r="AR85" s="307"/>
      <c r="AS85" s="307"/>
      <c r="AT85" s="307"/>
      <c r="BB85" s="5"/>
      <c r="BC85" s="5"/>
      <c r="BD85" s="5"/>
      <c r="BE85" s="5"/>
      <c r="BF85" s="5"/>
      <c r="BG85" s="5"/>
      <c r="BH85" s="20"/>
      <c r="BI85" s="20"/>
      <c r="BJ85" s="20"/>
      <c r="BK85" s="20"/>
      <c r="BL85" s="20"/>
      <c r="BM85" s="20"/>
      <c r="BN85" s="20"/>
      <c r="BO85" s="20"/>
      <c r="BP85" s="20"/>
      <c r="BQ85" s="20"/>
    </row>
    <row r="86" spans="1:69" ht="15" customHeight="1">
      <c r="B86" s="300" t="s">
        <v>612</v>
      </c>
      <c r="C86" s="300"/>
      <c r="D86" s="300"/>
      <c r="E86" s="300"/>
      <c r="F86" s="300"/>
      <c r="G86" s="300"/>
      <c r="H86" s="300"/>
      <c r="I86" s="300"/>
      <c r="J86" s="300"/>
      <c r="K86" s="302">
        <v>7498</v>
      </c>
      <c r="L86" s="302"/>
      <c r="M86" s="302"/>
      <c r="N86" s="302"/>
      <c r="O86" s="302"/>
      <c r="P86" s="302"/>
      <c r="Q86" s="302"/>
      <c r="R86" s="302"/>
      <c r="S86" s="302"/>
      <c r="T86" s="302">
        <v>2834</v>
      </c>
      <c r="U86" s="302"/>
      <c r="V86" s="302"/>
      <c r="W86" s="302"/>
      <c r="X86" s="302"/>
      <c r="Y86" s="302"/>
      <c r="Z86" s="302"/>
      <c r="AA86" s="302"/>
      <c r="AB86" s="302"/>
      <c r="AC86" s="311">
        <v>2.6457304163726181</v>
      </c>
      <c r="AD86" s="311"/>
      <c r="AE86" s="311"/>
      <c r="AF86" s="311"/>
      <c r="AG86" s="311"/>
      <c r="AH86" s="311"/>
      <c r="AI86" s="311"/>
      <c r="AJ86" s="311"/>
      <c r="AK86" s="311"/>
      <c r="AL86" s="312">
        <v>275.1559633027523</v>
      </c>
      <c r="AM86" s="312"/>
      <c r="AN86" s="312"/>
      <c r="AO86" s="312"/>
      <c r="AP86" s="312"/>
      <c r="AQ86" s="312"/>
      <c r="AR86" s="312"/>
      <c r="AS86" s="312"/>
      <c r="AT86" s="312"/>
      <c r="BB86" s="5"/>
      <c r="BC86" s="5"/>
      <c r="BD86" s="5"/>
      <c r="BE86" s="5"/>
      <c r="BF86" s="5"/>
      <c r="BG86" s="5"/>
      <c r="BH86" s="20"/>
      <c r="BI86" s="20"/>
      <c r="BJ86" s="20"/>
      <c r="BK86" s="20"/>
      <c r="BL86" s="20"/>
      <c r="BM86" s="20"/>
      <c r="BN86" s="20"/>
      <c r="BO86" s="20"/>
      <c r="BP86" s="20"/>
      <c r="BQ86" s="20"/>
    </row>
    <row r="87" spans="1:69" ht="15" customHeight="1">
      <c r="B87" s="14" t="s">
        <v>1060</v>
      </c>
      <c r="M87" s="14">
        <v>30.9</v>
      </c>
      <c r="V87" s="14">
        <v>13.6</v>
      </c>
      <c r="AE87" s="14">
        <v>21.4</v>
      </c>
      <c r="AF87" s="119" t="s">
        <v>617</v>
      </c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BB87" s="5"/>
      <c r="BC87" s="5"/>
      <c r="BD87" s="5"/>
      <c r="BE87" s="5"/>
      <c r="BF87" s="5"/>
      <c r="BG87" s="5"/>
      <c r="BH87" s="20"/>
      <c r="BI87" s="20"/>
      <c r="BJ87" s="20"/>
      <c r="BK87" s="20"/>
      <c r="BL87" s="20"/>
      <c r="BM87" s="20"/>
      <c r="BN87" s="20"/>
      <c r="BO87" s="20"/>
      <c r="BP87" s="20"/>
      <c r="BQ87" s="20"/>
    </row>
    <row r="88" spans="1:69" ht="15" customHeight="1">
      <c r="M88" s="14">
        <v>34.9</v>
      </c>
      <c r="V88" s="14">
        <v>17.5</v>
      </c>
      <c r="AE88" s="14">
        <v>24.9</v>
      </c>
      <c r="AN88" s="14">
        <v>223.5</v>
      </c>
      <c r="BB88" s="5"/>
      <c r="BC88" s="5"/>
      <c r="BD88" s="5"/>
      <c r="BE88" s="5"/>
      <c r="BF88" s="5"/>
      <c r="BG88" s="5"/>
      <c r="BH88" s="20"/>
      <c r="BI88" s="20"/>
      <c r="BJ88" s="20"/>
      <c r="BK88" s="20"/>
      <c r="BL88" s="20"/>
      <c r="BM88" s="20"/>
      <c r="BN88" s="20"/>
      <c r="BO88" s="20"/>
      <c r="BP88" s="20"/>
      <c r="BQ88" s="20"/>
    </row>
    <row r="89" spans="1:69" ht="15" customHeight="1">
      <c r="A89" s="14" t="s">
        <v>11</v>
      </c>
      <c r="V89" s="14">
        <v>18.600000000000001</v>
      </c>
      <c r="AE89" s="14">
        <v>26.1</v>
      </c>
      <c r="AN89" s="14">
        <v>408.5</v>
      </c>
      <c r="BQ89" s="16" t="s">
        <v>35</v>
      </c>
    </row>
    <row r="90" spans="1:69" ht="3.75" customHeight="1">
      <c r="M90" s="14">
        <v>30.8</v>
      </c>
      <c r="V90" s="14">
        <v>13.5</v>
      </c>
      <c r="AE90" s="14">
        <v>21.9</v>
      </c>
      <c r="AN90" s="14">
        <v>166.5</v>
      </c>
    </row>
    <row r="91" spans="1:69" ht="15" customHeight="1">
      <c r="B91" s="126" t="s">
        <v>12</v>
      </c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 t="s">
        <v>14</v>
      </c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 t="s">
        <v>759</v>
      </c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 t="s">
        <v>993</v>
      </c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</row>
    <row r="92" spans="1:69" ht="15" customHeight="1"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 t="s">
        <v>16</v>
      </c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 t="s">
        <v>504</v>
      </c>
      <c r="AE92" s="310"/>
      <c r="AF92" s="310"/>
      <c r="AG92" s="310"/>
      <c r="AH92" s="310"/>
      <c r="AI92" s="310"/>
      <c r="AJ92" s="310" t="s">
        <v>16</v>
      </c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 t="s">
        <v>504</v>
      </c>
      <c r="AV92" s="310"/>
      <c r="AW92" s="310"/>
      <c r="AX92" s="310"/>
      <c r="AY92" s="310"/>
      <c r="AZ92" s="310"/>
      <c r="BA92" s="310" t="s">
        <v>16</v>
      </c>
      <c r="BB92" s="310"/>
      <c r="BC92" s="310"/>
      <c r="BD92" s="310"/>
      <c r="BE92" s="310"/>
      <c r="BF92" s="310"/>
      <c r="BG92" s="310"/>
      <c r="BH92" s="310"/>
      <c r="BI92" s="310"/>
      <c r="BJ92" s="310"/>
      <c r="BK92" s="310"/>
      <c r="BL92" s="310" t="s">
        <v>504</v>
      </c>
      <c r="BM92" s="310"/>
      <c r="BN92" s="310"/>
      <c r="BO92" s="310"/>
      <c r="BP92" s="310"/>
      <c r="BQ92" s="310"/>
    </row>
    <row r="93" spans="1:69" ht="15" customHeight="1">
      <c r="B93" s="126" t="s">
        <v>15</v>
      </c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297">
        <v>25645</v>
      </c>
      <c r="T93" s="297"/>
      <c r="U93" s="297"/>
      <c r="V93" s="297"/>
      <c r="W93" s="297"/>
      <c r="X93" s="297"/>
      <c r="Y93" s="297"/>
      <c r="Z93" s="297"/>
      <c r="AA93" s="297"/>
      <c r="AB93" s="297"/>
      <c r="AC93" s="297"/>
      <c r="AD93" s="316">
        <v>100</v>
      </c>
      <c r="AE93" s="316"/>
      <c r="AF93" s="316"/>
      <c r="AG93" s="316"/>
      <c r="AH93" s="316"/>
      <c r="AI93" s="316"/>
      <c r="AJ93" s="297">
        <v>24892</v>
      </c>
      <c r="AK93" s="297"/>
      <c r="AL93" s="297"/>
      <c r="AM93" s="297"/>
      <c r="AN93" s="297"/>
      <c r="AO93" s="297"/>
      <c r="AP93" s="297"/>
      <c r="AQ93" s="297"/>
      <c r="AR93" s="297"/>
      <c r="AS93" s="297"/>
      <c r="AT93" s="297"/>
      <c r="AU93" s="316">
        <v>99.946842358990835</v>
      </c>
      <c r="AV93" s="316"/>
      <c r="AW93" s="316"/>
      <c r="AX93" s="316"/>
      <c r="AY93" s="316"/>
      <c r="AZ93" s="316"/>
      <c r="BA93" s="297">
        <v>24396</v>
      </c>
      <c r="BB93" s="297"/>
      <c r="BC93" s="297"/>
      <c r="BD93" s="297"/>
      <c r="BE93" s="297"/>
      <c r="BF93" s="297"/>
      <c r="BG93" s="297"/>
      <c r="BH93" s="297"/>
      <c r="BI93" s="297"/>
      <c r="BJ93" s="297"/>
      <c r="BK93" s="297"/>
      <c r="BL93" s="313">
        <v>100</v>
      </c>
      <c r="BM93" s="314"/>
      <c r="BN93" s="314"/>
      <c r="BO93" s="314"/>
      <c r="BP93" s="314"/>
      <c r="BQ93" s="315"/>
    </row>
    <row r="94" spans="1:69" ht="15" customHeight="1">
      <c r="B94" s="319" t="s">
        <v>17</v>
      </c>
      <c r="C94" s="319"/>
      <c r="D94" s="319"/>
      <c r="E94" s="319"/>
      <c r="F94" s="319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297">
        <v>2483</v>
      </c>
      <c r="T94" s="297"/>
      <c r="U94" s="297"/>
      <c r="V94" s="297"/>
      <c r="W94" s="297"/>
      <c r="X94" s="297"/>
      <c r="Y94" s="297"/>
      <c r="Z94" s="297"/>
      <c r="AA94" s="297"/>
      <c r="AB94" s="297"/>
      <c r="AC94" s="297"/>
      <c r="AD94" s="316">
        <v>9.6999999999999993</v>
      </c>
      <c r="AE94" s="316"/>
      <c r="AF94" s="316"/>
      <c r="AG94" s="316"/>
      <c r="AH94" s="316"/>
      <c r="AI94" s="316"/>
      <c r="AJ94" s="297">
        <v>1658</v>
      </c>
      <c r="AK94" s="297"/>
      <c r="AL94" s="297"/>
      <c r="AM94" s="297"/>
      <c r="AN94" s="297"/>
      <c r="AO94" s="297"/>
      <c r="AP94" s="297"/>
      <c r="AQ94" s="297"/>
      <c r="AR94" s="297"/>
      <c r="AS94" s="297"/>
      <c r="AT94" s="297"/>
      <c r="AU94" s="316">
        <v>6.6607745460388879</v>
      </c>
      <c r="AV94" s="316"/>
      <c r="AW94" s="316"/>
      <c r="AX94" s="316"/>
      <c r="AY94" s="316"/>
      <c r="AZ94" s="316"/>
      <c r="BA94" s="297">
        <v>1472</v>
      </c>
      <c r="BB94" s="297"/>
      <c r="BC94" s="297"/>
      <c r="BD94" s="297"/>
      <c r="BE94" s="297"/>
      <c r="BF94" s="297"/>
      <c r="BG94" s="297"/>
      <c r="BH94" s="297"/>
      <c r="BI94" s="297"/>
      <c r="BJ94" s="297"/>
      <c r="BK94" s="297"/>
      <c r="BL94" s="313">
        <v>6.03377602885719</v>
      </c>
      <c r="BM94" s="314"/>
      <c r="BN94" s="314"/>
      <c r="BO94" s="314"/>
      <c r="BP94" s="314"/>
      <c r="BQ94" s="315"/>
    </row>
    <row r="95" spans="1:69" ht="15" customHeight="1">
      <c r="B95" s="329" t="s">
        <v>21</v>
      </c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29"/>
      <c r="P95" s="329"/>
      <c r="Q95" s="329"/>
      <c r="R95" s="329"/>
      <c r="S95" s="318">
        <v>2459</v>
      </c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7">
        <v>9.6</v>
      </c>
      <c r="AE95" s="317"/>
      <c r="AF95" s="317"/>
      <c r="AG95" s="317"/>
      <c r="AH95" s="317"/>
      <c r="AI95" s="317"/>
      <c r="AJ95" s="318">
        <v>1611</v>
      </c>
      <c r="AK95" s="318"/>
      <c r="AL95" s="318"/>
      <c r="AM95" s="318"/>
      <c r="AN95" s="318"/>
      <c r="AO95" s="318"/>
      <c r="AP95" s="318"/>
      <c r="AQ95" s="318"/>
      <c r="AR95" s="318"/>
      <c r="AS95" s="318"/>
      <c r="AT95" s="318"/>
      <c r="AU95" s="317">
        <v>6.4719588622850708</v>
      </c>
      <c r="AV95" s="317"/>
      <c r="AW95" s="317"/>
      <c r="AX95" s="317"/>
      <c r="AY95" s="317"/>
      <c r="AZ95" s="317"/>
      <c r="BA95" s="318">
        <v>1438</v>
      </c>
      <c r="BB95" s="318"/>
      <c r="BC95" s="318"/>
      <c r="BD95" s="318"/>
      <c r="BE95" s="318"/>
      <c r="BF95" s="318"/>
      <c r="BG95" s="318"/>
      <c r="BH95" s="318"/>
      <c r="BI95" s="318"/>
      <c r="BJ95" s="318"/>
      <c r="BK95" s="318"/>
      <c r="BL95" s="320">
        <v>5.8944089194949996</v>
      </c>
      <c r="BM95" s="321"/>
      <c r="BN95" s="321"/>
      <c r="BO95" s="321"/>
      <c r="BP95" s="321"/>
      <c r="BQ95" s="322"/>
    </row>
    <row r="96" spans="1:69" ht="15" customHeight="1">
      <c r="B96" s="323" t="s">
        <v>22</v>
      </c>
      <c r="C96" s="323"/>
      <c r="D96" s="323"/>
      <c r="E96" s="323"/>
      <c r="F96" s="323"/>
      <c r="G96" s="323"/>
      <c r="H96" s="323"/>
      <c r="I96" s="323"/>
      <c r="J96" s="323"/>
      <c r="K96" s="323"/>
      <c r="L96" s="323"/>
      <c r="M96" s="323"/>
      <c r="N96" s="323"/>
      <c r="O96" s="323"/>
      <c r="P96" s="323"/>
      <c r="Q96" s="323"/>
      <c r="R96" s="323"/>
      <c r="S96" s="324">
        <v>24</v>
      </c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5">
        <v>0.1</v>
      </c>
      <c r="AE96" s="325"/>
      <c r="AF96" s="325"/>
      <c r="AG96" s="325"/>
      <c r="AH96" s="325"/>
      <c r="AI96" s="325"/>
      <c r="AJ96" s="324">
        <v>44</v>
      </c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5">
        <v>0.17676361883336011</v>
      </c>
      <c r="AV96" s="325"/>
      <c r="AW96" s="325"/>
      <c r="AX96" s="325"/>
      <c r="AY96" s="325"/>
      <c r="AZ96" s="325"/>
      <c r="BA96" s="324">
        <v>33</v>
      </c>
      <c r="BB96" s="324"/>
      <c r="BC96" s="324"/>
      <c r="BD96" s="324"/>
      <c r="BE96" s="324"/>
      <c r="BF96" s="324"/>
      <c r="BG96" s="324"/>
      <c r="BH96" s="324"/>
      <c r="BI96" s="324"/>
      <c r="BJ96" s="324"/>
      <c r="BK96" s="324"/>
      <c r="BL96" s="326">
        <v>0.13526807673389082</v>
      </c>
      <c r="BM96" s="327"/>
      <c r="BN96" s="327"/>
      <c r="BO96" s="327"/>
      <c r="BP96" s="327"/>
      <c r="BQ96" s="328"/>
    </row>
    <row r="97" spans="1:69" ht="15" customHeight="1">
      <c r="A97" s="61"/>
      <c r="B97" s="330" t="s">
        <v>23</v>
      </c>
      <c r="C97" s="331"/>
      <c r="D97" s="331"/>
      <c r="E97" s="331"/>
      <c r="F97" s="331"/>
      <c r="G97" s="331"/>
      <c r="H97" s="331"/>
      <c r="I97" s="331"/>
      <c r="J97" s="331"/>
      <c r="K97" s="331"/>
      <c r="L97" s="331"/>
      <c r="M97" s="331"/>
      <c r="N97" s="331"/>
      <c r="O97" s="331"/>
      <c r="P97" s="331"/>
      <c r="Q97" s="331"/>
      <c r="R97" s="331"/>
      <c r="S97" s="332" t="s">
        <v>992</v>
      </c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3" t="s">
        <v>992</v>
      </c>
      <c r="AE97" s="333"/>
      <c r="AF97" s="333"/>
      <c r="AG97" s="333"/>
      <c r="AH97" s="333"/>
      <c r="AI97" s="333"/>
      <c r="AJ97" s="332">
        <v>3</v>
      </c>
      <c r="AK97" s="332"/>
      <c r="AL97" s="332"/>
      <c r="AM97" s="332"/>
      <c r="AN97" s="332"/>
      <c r="AO97" s="332"/>
      <c r="AP97" s="332"/>
      <c r="AQ97" s="332"/>
      <c r="AR97" s="332"/>
      <c r="AS97" s="332"/>
      <c r="AT97" s="332"/>
      <c r="AU97" s="333">
        <v>1.2052064920456372E-2</v>
      </c>
      <c r="AV97" s="333"/>
      <c r="AW97" s="333"/>
      <c r="AX97" s="333"/>
      <c r="AY97" s="333"/>
      <c r="AZ97" s="333"/>
      <c r="BA97" s="332">
        <v>1</v>
      </c>
      <c r="BB97" s="332"/>
      <c r="BC97" s="332"/>
      <c r="BD97" s="332"/>
      <c r="BE97" s="332"/>
      <c r="BF97" s="332"/>
      <c r="BG97" s="332"/>
      <c r="BH97" s="332"/>
      <c r="BI97" s="332"/>
      <c r="BJ97" s="332"/>
      <c r="BK97" s="332"/>
      <c r="BL97" s="335">
        <v>4.0990326282997211E-3</v>
      </c>
      <c r="BM97" s="336"/>
      <c r="BN97" s="336"/>
      <c r="BO97" s="336"/>
      <c r="BP97" s="336"/>
      <c r="BQ97" s="337"/>
    </row>
    <row r="98" spans="1:69" ht="15" customHeight="1">
      <c r="B98" s="319" t="s">
        <v>18</v>
      </c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297">
        <v>7391</v>
      </c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316">
        <v>28.8</v>
      </c>
      <c r="AE98" s="316"/>
      <c r="AF98" s="316"/>
      <c r="AG98" s="316"/>
      <c r="AH98" s="316"/>
      <c r="AI98" s="316"/>
      <c r="AJ98" s="297">
        <v>6904</v>
      </c>
      <c r="AK98" s="297"/>
      <c r="AL98" s="297"/>
      <c r="AM98" s="297"/>
      <c r="AN98" s="297"/>
      <c r="AO98" s="297"/>
      <c r="AP98" s="297"/>
      <c r="AQ98" s="297"/>
      <c r="AR98" s="297"/>
      <c r="AS98" s="297"/>
      <c r="AT98" s="297"/>
      <c r="AU98" s="316">
        <v>27.735818736943596</v>
      </c>
      <c r="AV98" s="316"/>
      <c r="AW98" s="316"/>
      <c r="AX98" s="316"/>
      <c r="AY98" s="316"/>
      <c r="AZ98" s="316"/>
      <c r="BA98" s="297">
        <v>6662</v>
      </c>
      <c r="BB98" s="297"/>
      <c r="BC98" s="297"/>
      <c r="BD98" s="297"/>
      <c r="BE98" s="297"/>
      <c r="BF98" s="297"/>
      <c r="BG98" s="297"/>
      <c r="BH98" s="297"/>
      <c r="BI98" s="297"/>
      <c r="BJ98" s="297"/>
      <c r="BK98" s="297"/>
      <c r="BL98" s="313">
        <v>27.307755369732746</v>
      </c>
      <c r="BM98" s="314"/>
      <c r="BN98" s="314"/>
      <c r="BO98" s="314"/>
      <c r="BP98" s="314"/>
      <c r="BQ98" s="315"/>
    </row>
    <row r="99" spans="1:69" ht="15" customHeight="1">
      <c r="B99" s="329" t="s">
        <v>24</v>
      </c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18">
        <v>16</v>
      </c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34">
        <v>0</v>
      </c>
      <c r="AE99" s="334"/>
      <c r="AF99" s="334"/>
      <c r="AG99" s="334"/>
      <c r="AH99" s="334"/>
      <c r="AI99" s="334"/>
      <c r="AJ99" s="318">
        <v>8</v>
      </c>
      <c r="AK99" s="318"/>
      <c r="AL99" s="318"/>
      <c r="AM99" s="318"/>
      <c r="AN99" s="318"/>
      <c r="AO99" s="318"/>
      <c r="AP99" s="318"/>
      <c r="AQ99" s="318"/>
      <c r="AR99" s="318"/>
      <c r="AS99" s="318"/>
      <c r="AT99" s="318"/>
      <c r="AU99" s="334">
        <v>3.2138839787883657E-2</v>
      </c>
      <c r="AV99" s="334"/>
      <c r="AW99" s="334"/>
      <c r="AX99" s="334"/>
      <c r="AY99" s="334"/>
      <c r="AZ99" s="334"/>
      <c r="BA99" s="318">
        <v>11</v>
      </c>
      <c r="BB99" s="318"/>
      <c r="BC99" s="318"/>
      <c r="BD99" s="318"/>
      <c r="BE99" s="318"/>
      <c r="BF99" s="318"/>
      <c r="BG99" s="318"/>
      <c r="BH99" s="318"/>
      <c r="BI99" s="318"/>
      <c r="BJ99" s="318"/>
      <c r="BK99" s="318"/>
      <c r="BL99" s="320">
        <v>4.5089358911296937E-2</v>
      </c>
      <c r="BM99" s="321"/>
      <c r="BN99" s="321"/>
      <c r="BO99" s="321"/>
      <c r="BP99" s="321"/>
      <c r="BQ99" s="322"/>
    </row>
    <row r="100" spans="1:69" ht="15" customHeight="1">
      <c r="B100" s="338" t="s">
        <v>25</v>
      </c>
      <c r="C100" s="338"/>
      <c r="D100" s="338"/>
      <c r="E100" s="338"/>
      <c r="F100" s="338"/>
      <c r="G100" s="338"/>
      <c r="H100" s="338"/>
      <c r="I100" s="338"/>
      <c r="J100" s="338"/>
      <c r="K100" s="338"/>
      <c r="L100" s="338"/>
      <c r="M100" s="338"/>
      <c r="N100" s="338"/>
      <c r="O100" s="338"/>
      <c r="P100" s="338"/>
      <c r="Q100" s="338"/>
      <c r="R100" s="338"/>
      <c r="S100" s="339">
        <v>2607</v>
      </c>
      <c r="T100" s="339"/>
      <c r="U100" s="339"/>
      <c r="V100" s="339"/>
      <c r="W100" s="339"/>
      <c r="X100" s="339"/>
      <c r="Y100" s="339"/>
      <c r="Z100" s="339"/>
      <c r="AA100" s="339"/>
      <c r="AB100" s="339"/>
      <c r="AC100" s="339"/>
      <c r="AD100" s="340">
        <v>10.199999999999999</v>
      </c>
      <c r="AE100" s="340"/>
      <c r="AF100" s="340"/>
      <c r="AG100" s="340"/>
      <c r="AH100" s="340"/>
      <c r="AI100" s="340"/>
      <c r="AJ100" s="339">
        <v>2205</v>
      </c>
      <c r="AK100" s="339"/>
      <c r="AL100" s="339"/>
      <c r="AM100" s="339"/>
      <c r="AN100" s="339"/>
      <c r="AO100" s="339"/>
      <c r="AP100" s="339"/>
      <c r="AQ100" s="339"/>
      <c r="AR100" s="339"/>
      <c r="AS100" s="339"/>
      <c r="AT100" s="339"/>
      <c r="AU100" s="340">
        <v>8.8582677165354333</v>
      </c>
      <c r="AV100" s="340"/>
      <c r="AW100" s="340"/>
      <c r="AX100" s="340"/>
      <c r="AY100" s="340"/>
      <c r="AZ100" s="340"/>
      <c r="BA100" s="339">
        <v>2145</v>
      </c>
      <c r="BB100" s="339"/>
      <c r="BC100" s="339"/>
      <c r="BD100" s="339"/>
      <c r="BE100" s="339"/>
      <c r="BF100" s="339"/>
      <c r="BG100" s="339"/>
      <c r="BH100" s="339"/>
      <c r="BI100" s="339"/>
      <c r="BJ100" s="339"/>
      <c r="BK100" s="339"/>
      <c r="BL100" s="326">
        <v>8.7924249877029013</v>
      </c>
      <c r="BM100" s="327"/>
      <c r="BN100" s="327"/>
      <c r="BO100" s="327"/>
      <c r="BP100" s="327"/>
      <c r="BQ100" s="328"/>
    </row>
    <row r="101" spans="1:69" ht="15" customHeight="1">
      <c r="B101" s="341" t="s">
        <v>26</v>
      </c>
      <c r="C101" s="341"/>
      <c r="D101" s="341"/>
      <c r="E101" s="341"/>
      <c r="F101" s="341"/>
      <c r="G101" s="341"/>
      <c r="H101" s="341"/>
      <c r="I101" s="341"/>
      <c r="J101" s="341"/>
      <c r="K101" s="341"/>
      <c r="L101" s="341"/>
      <c r="M101" s="341"/>
      <c r="N101" s="341"/>
      <c r="O101" s="341"/>
      <c r="P101" s="341"/>
      <c r="Q101" s="341"/>
      <c r="R101" s="341"/>
      <c r="S101" s="342">
        <v>4768</v>
      </c>
      <c r="T101" s="342"/>
      <c r="U101" s="342"/>
      <c r="V101" s="342"/>
      <c r="W101" s="342"/>
      <c r="X101" s="342"/>
      <c r="Y101" s="342"/>
      <c r="Z101" s="342"/>
      <c r="AA101" s="342"/>
      <c r="AB101" s="342"/>
      <c r="AC101" s="342"/>
      <c r="AD101" s="343">
        <v>18.600000000000001</v>
      </c>
      <c r="AE101" s="343"/>
      <c r="AF101" s="343"/>
      <c r="AG101" s="343"/>
      <c r="AH101" s="343"/>
      <c r="AI101" s="343"/>
      <c r="AJ101" s="342">
        <v>4691</v>
      </c>
      <c r="AK101" s="342"/>
      <c r="AL101" s="342"/>
      <c r="AM101" s="342"/>
      <c r="AN101" s="342"/>
      <c r="AO101" s="342"/>
      <c r="AP101" s="342"/>
      <c r="AQ101" s="342"/>
      <c r="AR101" s="342"/>
      <c r="AS101" s="342"/>
      <c r="AT101" s="342"/>
      <c r="AU101" s="343">
        <v>18.845412180620279</v>
      </c>
      <c r="AV101" s="343"/>
      <c r="AW101" s="343"/>
      <c r="AX101" s="343"/>
      <c r="AY101" s="343"/>
      <c r="AZ101" s="343"/>
      <c r="BA101" s="342">
        <v>4506</v>
      </c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35">
        <v>18.470241023118543</v>
      </c>
      <c r="BM101" s="336"/>
      <c r="BN101" s="336"/>
      <c r="BO101" s="336"/>
      <c r="BP101" s="336"/>
      <c r="BQ101" s="337"/>
    </row>
    <row r="102" spans="1:69" ht="15" customHeight="1">
      <c r="B102" s="319" t="s">
        <v>19</v>
      </c>
      <c r="C102" s="319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297">
        <v>15722</v>
      </c>
      <c r="T102" s="297"/>
      <c r="U102" s="297"/>
      <c r="V102" s="297"/>
      <c r="W102" s="297"/>
      <c r="X102" s="297"/>
      <c r="Y102" s="297"/>
      <c r="Z102" s="297"/>
      <c r="AA102" s="297"/>
      <c r="AB102" s="297"/>
      <c r="AC102" s="297"/>
      <c r="AD102" s="316">
        <v>61.3</v>
      </c>
      <c r="AE102" s="316"/>
      <c r="AF102" s="316"/>
      <c r="AG102" s="316"/>
      <c r="AH102" s="316"/>
      <c r="AI102" s="316"/>
      <c r="AJ102" s="297">
        <v>15048</v>
      </c>
      <c r="AK102" s="297"/>
      <c r="AL102" s="297"/>
      <c r="AM102" s="297"/>
      <c r="AN102" s="297"/>
      <c r="AO102" s="297"/>
      <c r="AP102" s="297"/>
      <c r="AQ102" s="297"/>
      <c r="AR102" s="297"/>
      <c r="AS102" s="297"/>
      <c r="AT102" s="297"/>
      <c r="AU102" s="316">
        <v>60.4</v>
      </c>
      <c r="AV102" s="316"/>
      <c r="AW102" s="316"/>
      <c r="AX102" s="316"/>
      <c r="AY102" s="316"/>
      <c r="AZ102" s="316"/>
      <c r="BA102" s="297">
        <v>15382</v>
      </c>
      <c r="BB102" s="297"/>
      <c r="BC102" s="297"/>
      <c r="BD102" s="297"/>
      <c r="BE102" s="297"/>
      <c r="BF102" s="297"/>
      <c r="BG102" s="297"/>
      <c r="BH102" s="297"/>
      <c r="BI102" s="297"/>
      <c r="BJ102" s="297"/>
      <c r="BK102" s="297"/>
      <c r="BL102" s="316">
        <v>63.051319888506306</v>
      </c>
      <c r="BM102" s="316"/>
      <c r="BN102" s="316"/>
      <c r="BO102" s="316"/>
      <c r="BP102" s="316"/>
      <c r="BQ102" s="316"/>
    </row>
    <row r="103" spans="1:69" ht="15" customHeight="1">
      <c r="B103" s="329" t="s">
        <v>20</v>
      </c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18">
        <v>115</v>
      </c>
      <c r="T103" s="318"/>
      <c r="U103" s="318"/>
      <c r="V103" s="318"/>
      <c r="W103" s="318"/>
      <c r="X103" s="318"/>
      <c r="Y103" s="318"/>
      <c r="Z103" s="318"/>
      <c r="AA103" s="318"/>
      <c r="AB103" s="318"/>
      <c r="AC103" s="318"/>
      <c r="AD103" s="317">
        <v>0.4</v>
      </c>
      <c r="AE103" s="317"/>
      <c r="AF103" s="317"/>
      <c r="AG103" s="317"/>
      <c r="AH103" s="317"/>
      <c r="AI103" s="317"/>
      <c r="AJ103" s="318">
        <v>110</v>
      </c>
      <c r="AK103" s="318"/>
      <c r="AL103" s="318"/>
      <c r="AM103" s="318"/>
      <c r="AN103" s="318"/>
      <c r="AO103" s="318"/>
      <c r="AP103" s="318"/>
      <c r="AQ103" s="318"/>
      <c r="AR103" s="318"/>
      <c r="AS103" s="318"/>
      <c r="AT103" s="318"/>
      <c r="AU103" s="317">
        <v>0.44190904708340023</v>
      </c>
      <c r="AV103" s="317"/>
      <c r="AW103" s="317"/>
      <c r="AX103" s="317"/>
      <c r="AY103" s="317"/>
      <c r="AZ103" s="317"/>
      <c r="BA103" s="318">
        <v>104</v>
      </c>
      <c r="BB103" s="318"/>
      <c r="BC103" s="318"/>
      <c r="BD103" s="318"/>
      <c r="BE103" s="318"/>
      <c r="BF103" s="318"/>
      <c r="BG103" s="318"/>
      <c r="BH103" s="318"/>
      <c r="BI103" s="318"/>
      <c r="BJ103" s="318"/>
      <c r="BK103" s="318"/>
      <c r="BL103" s="320">
        <v>0.42629939334317102</v>
      </c>
      <c r="BM103" s="321"/>
      <c r="BN103" s="321"/>
      <c r="BO103" s="321"/>
      <c r="BP103" s="321"/>
      <c r="BQ103" s="322"/>
    </row>
    <row r="104" spans="1:69" ht="15" customHeight="1">
      <c r="B104" s="338" t="s">
        <v>27</v>
      </c>
      <c r="C104" s="338"/>
      <c r="D104" s="338"/>
      <c r="E104" s="338"/>
      <c r="F104" s="338"/>
      <c r="G104" s="338"/>
      <c r="H104" s="338"/>
      <c r="I104" s="338"/>
      <c r="J104" s="338"/>
      <c r="K104" s="338"/>
      <c r="L104" s="338"/>
      <c r="M104" s="338"/>
      <c r="N104" s="338"/>
      <c r="O104" s="338"/>
      <c r="P104" s="338"/>
      <c r="Q104" s="338"/>
      <c r="R104" s="338"/>
      <c r="S104" s="339">
        <v>1057</v>
      </c>
      <c r="T104" s="339"/>
      <c r="U104" s="339"/>
      <c r="V104" s="339"/>
      <c r="W104" s="339"/>
      <c r="X104" s="339"/>
      <c r="Y104" s="339"/>
      <c r="Z104" s="339"/>
      <c r="AA104" s="339"/>
      <c r="AB104" s="339"/>
      <c r="AC104" s="339"/>
      <c r="AD104" s="340">
        <v>4.0999999999999996</v>
      </c>
      <c r="AE104" s="340"/>
      <c r="AF104" s="340"/>
      <c r="AG104" s="340"/>
      <c r="AH104" s="340"/>
      <c r="AI104" s="340"/>
      <c r="AJ104" s="339">
        <v>1052</v>
      </c>
      <c r="AK104" s="339"/>
      <c r="AL104" s="339"/>
      <c r="AM104" s="339"/>
      <c r="AN104" s="339"/>
      <c r="AO104" s="339"/>
      <c r="AP104" s="339"/>
      <c r="AQ104" s="339"/>
      <c r="AR104" s="339"/>
      <c r="AS104" s="339"/>
      <c r="AT104" s="339"/>
      <c r="AU104" s="340">
        <v>4.226257432106701</v>
      </c>
      <c r="AV104" s="340"/>
      <c r="AW104" s="340"/>
      <c r="AX104" s="340"/>
      <c r="AY104" s="340"/>
      <c r="AZ104" s="340"/>
      <c r="BA104" s="339">
        <v>993</v>
      </c>
      <c r="BB104" s="339"/>
      <c r="BC104" s="339"/>
      <c r="BD104" s="339"/>
      <c r="BE104" s="339"/>
      <c r="BF104" s="339"/>
      <c r="BG104" s="339"/>
      <c r="BH104" s="339"/>
      <c r="BI104" s="339"/>
      <c r="BJ104" s="339"/>
      <c r="BK104" s="339"/>
      <c r="BL104" s="326">
        <v>4.0703393999016235</v>
      </c>
      <c r="BM104" s="327"/>
      <c r="BN104" s="327"/>
      <c r="BO104" s="327"/>
      <c r="BP104" s="327"/>
      <c r="BQ104" s="328"/>
    </row>
    <row r="105" spans="1:69" ht="15" customHeight="1">
      <c r="B105" s="338" t="s">
        <v>28</v>
      </c>
      <c r="C105" s="338"/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9">
        <v>4131</v>
      </c>
      <c r="T105" s="339"/>
      <c r="U105" s="339"/>
      <c r="V105" s="339"/>
      <c r="W105" s="339"/>
      <c r="X105" s="339"/>
      <c r="Y105" s="339"/>
      <c r="Z105" s="339"/>
      <c r="AA105" s="339"/>
      <c r="AB105" s="339"/>
      <c r="AC105" s="339"/>
      <c r="AD105" s="340">
        <v>16.100000000000001</v>
      </c>
      <c r="AE105" s="340"/>
      <c r="AF105" s="340"/>
      <c r="AG105" s="340"/>
      <c r="AH105" s="340"/>
      <c r="AI105" s="340"/>
      <c r="AJ105" s="339">
        <v>3552</v>
      </c>
      <c r="AK105" s="339"/>
      <c r="AL105" s="339"/>
      <c r="AM105" s="339"/>
      <c r="AN105" s="339"/>
      <c r="AO105" s="339"/>
      <c r="AP105" s="339"/>
      <c r="AQ105" s="339"/>
      <c r="AR105" s="339"/>
      <c r="AS105" s="339"/>
      <c r="AT105" s="339"/>
      <c r="AU105" s="340">
        <v>14.269644865820345</v>
      </c>
      <c r="AV105" s="340"/>
      <c r="AW105" s="340"/>
      <c r="AX105" s="340"/>
      <c r="AY105" s="340"/>
      <c r="AZ105" s="340"/>
      <c r="BA105" s="339">
        <v>3360</v>
      </c>
      <c r="BB105" s="339"/>
      <c r="BC105" s="339"/>
      <c r="BD105" s="339"/>
      <c r="BE105" s="339"/>
      <c r="BF105" s="339"/>
      <c r="BG105" s="339"/>
      <c r="BH105" s="339"/>
      <c r="BI105" s="339"/>
      <c r="BJ105" s="339"/>
      <c r="BK105" s="339"/>
      <c r="BL105" s="326">
        <v>13.772749631087065</v>
      </c>
      <c r="BM105" s="327"/>
      <c r="BN105" s="327"/>
      <c r="BO105" s="327"/>
      <c r="BP105" s="327"/>
      <c r="BQ105" s="328"/>
    </row>
    <row r="106" spans="1:69" ht="15" customHeight="1">
      <c r="B106" s="338" t="s">
        <v>29</v>
      </c>
      <c r="C106" s="338"/>
      <c r="D106" s="338"/>
      <c r="E106" s="338"/>
      <c r="F106" s="338"/>
      <c r="G106" s="338"/>
      <c r="H106" s="338"/>
      <c r="I106" s="338"/>
      <c r="J106" s="338"/>
      <c r="K106" s="338"/>
      <c r="L106" s="338"/>
      <c r="M106" s="338"/>
      <c r="N106" s="338"/>
      <c r="O106" s="338"/>
      <c r="P106" s="338"/>
      <c r="Q106" s="338"/>
      <c r="R106" s="338"/>
      <c r="S106" s="339">
        <v>478</v>
      </c>
      <c r="T106" s="339"/>
      <c r="U106" s="339"/>
      <c r="V106" s="339"/>
      <c r="W106" s="339"/>
      <c r="X106" s="339"/>
      <c r="Y106" s="339"/>
      <c r="Z106" s="339"/>
      <c r="AA106" s="339"/>
      <c r="AB106" s="339"/>
      <c r="AC106" s="339"/>
      <c r="AD106" s="340">
        <v>1.9</v>
      </c>
      <c r="AE106" s="340"/>
      <c r="AF106" s="340"/>
      <c r="AG106" s="340"/>
      <c r="AH106" s="340"/>
      <c r="AI106" s="340"/>
      <c r="AJ106" s="339">
        <v>470</v>
      </c>
      <c r="AK106" s="339"/>
      <c r="AL106" s="339"/>
      <c r="AM106" s="339"/>
      <c r="AN106" s="339"/>
      <c r="AO106" s="339"/>
      <c r="AP106" s="339"/>
      <c r="AQ106" s="339"/>
      <c r="AR106" s="339"/>
      <c r="AS106" s="339"/>
      <c r="AT106" s="339"/>
      <c r="AU106" s="340">
        <v>1.8881568375381648</v>
      </c>
      <c r="AV106" s="340"/>
      <c r="AW106" s="340"/>
      <c r="AX106" s="340"/>
      <c r="AY106" s="340"/>
      <c r="AZ106" s="340"/>
      <c r="BA106" s="339">
        <v>449</v>
      </c>
      <c r="BB106" s="339"/>
      <c r="BC106" s="339"/>
      <c r="BD106" s="339"/>
      <c r="BE106" s="339"/>
      <c r="BF106" s="339"/>
      <c r="BG106" s="339"/>
      <c r="BH106" s="339"/>
      <c r="BI106" s="339"/>
      <c r="BJ106" s="339"/>
      <c r="BK106" s="339"/>
      <c r="BL106" s="326">
        <v>1.840465650106575</v>
      </c>
      <c r="BM106" s="327"/>
      <c r="BN106" s="327"/>
      <c r="BO106" s="327"/>
      <c r="BP106" s="327"/>
      <c r="BQ106" s="328"/>
    </row>
    <row r="107" spans="1:69" ht="15" customHeight="1">
      <c r="B107" s="338" t="s">
        <v>30</v>
      </c>
      <c r="C107" s="338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8"/>
      <c r="Q107" s="338"/>
      <c r="R107" s="338"/>
      <c r="S107" s="339">
        <v>66</v>
      </c>
      <c r="T107" s="339"/>
      <c r="U107" s="339"/>
      <c r="V107" s="339"/>
      <c r="W107" s="339"/>
      <c r="X107" s="339"/>
      <c r="Y107" s="339"/>
      <c r="Z107" s="339"/>
      <c r="AA107" s="339"/>
      <c r="AB107" s="339"/>
      <c r="AC107" s="339"/>
      <c r="AD107" s="340">
        <v>0.3</v>
      </c>
      <c r="AE107" s="340"/>
      <c r="AF107" s="340"/>
      <c r="AG107" s="340"/>
      <c r="AH107" s="340"/>
      <c r="AI107" s="340"/>
      <c r="AJ107" s="339">
        <v>157</v>
      </c>
      <c r="AK107" s="339"/>
      <c r="AL107" s="339"/>
      <c r="AM107" s="339"/>
      <c r="AN107" s="339"/>
      <c r="AO107" s="339"/>
      <c r="AP107" s="339"/>
      <c r="AQ107" s="339"/>
      <c r="AR107" s="339"/>
      <c r="AS107" s="339"/>
      <c r="AT107" s="339"/>
      <c r="AU107" s="340">
        <v>0.6307247308372167</v>
      </c>
      <c r="AV107" s="340"/>
      <c r="AW107" s="340"/>
      <c r="AX107" s="340"/>
      <c r="AY107" s="340"/>
      <c r="AZ107" s="340"/>
      <c r="BA107" s="339">
        <v>147</v>
      </c>
      <c r="BB107" s="339"/>
      <c r="BC107" s="339"/>
      <c r="BD107" s="339"/>
      <c r="BE107" s="339"/>
      <c r="BF107" s="339"/>
      <c r="BG107" s="339"/>
      <c r="BH107" s="339"/>
      <c r="BI107" s="339"/>
      <c r="BJ107" s="339"/>
      <c r="BK107" s="339"/>
      <c r="BL107" s="326">
        <v>0.60255779636005902</v>
      </c>
      <c r="BM107" s="327"/>
      <c r="BN107" s="327"/>
      <c r="BO107" s="327"/>
      <c r="BP107" s="327"/>
      <c r="BQ107" s="328"/>
    </row>
    <row r="108" spans="1:69" ht="15" customHeight="1">
      <c r="B108" s="338" t="s">
        <v>31</v>
      </c>
      <c r="C108" s="338"/>
      <c r="D108" s="338"/>
      <c r="E108" s="338"/>
      <c r="F108" s="338"/>
      <c r="G108" s="338"/>
      <c r="H108" s="338"/>
      <c r="I108" s="338"/>
      <c r="J108" s="338"/>
      <c r="K108" s="338"/>
      <c r="L108" s="338"/>
      <c r="M108" s="338"/>
      <c r="N108" s="338"/>
      <c r="O108" s="338"/>
      <c r="P108" s="338"/>
      <c r="Q108" s="338"/>
      <c r="R108" s="338"/>
      <c r="S108" s="339">
        <v>8960</v>
      </c>
      <c r="T108" s="339"/>
      <c r="U108" s="339"/>
      <c r="V108" s="339"/>
      <c r="W108" s="339"/>
      <c r="X108" s="339"/>
      <c r="Y108" s="339"/>
      <c r="Z108" s="339"/>
      <c r="AA108" s="339"/>
      <c r="AB108" s="339"/>
      <c r="AC108" s="339"/>
      <c r="AD108" s="340">
        <v>34.9</v>
      </c>
      <c r="AE108" s="340"/>
      <c r="AF108" s="340"/>
      <c r="AG108" s="340"/>
      <c r="AH108" s="340"/>
      <c r="AI108" s="340"/>
      <c r="AJ108" s="339">
        <v>8872</v>
      </c>
      <c r="AK108" s="339"/>
      <c r="AL108" s="339"/>
      <c r="AM108" s="339"/>
      <c r="AN108" s="339"/>
      <c r="AO108" s="339"/>
      <c r="AP108" s="339"/>
      <c r="AQ108" s="339"/>
      <c r="AR108" s="339"/>
      <c r="AS108" s="339"/>
      <c r="AT108" s="339"/>
      <c r="AU108" s="340">
        <v>35.641973324762979</v>
      </c>
      <c r="AV108" s="340"/>
      <c r="AW108" s="340"/>
      <c r="AX108" s="340"/>
      <c r="AY108" s="340"/>
      <c r="AZ108" s="340"/>
      <c r="BA108" s="339">
        <v>9435</v>
      </c>
      <c r="BB108" s="339"/>
      <c r="BC108" s="339"/>
      <c r="BD108" s="339"/>
      <c r="BE108" s="339"/>
      <c r="BF108" s="339"/>
      <c r="BG108" s="339"/>
      <c r="BH108" s="339"/>
      <c r="BI108" s="339"/>
      <c r="BJ108" s="339"/>
      <c r="BK108" s="339"/>
      <c r="BL108" s="326">
        <v>38.67437284800787</v>
      </c>
      <c r="BM108" s="327"/>
      <c r="BN108" s="327"/>
      <c r="BO108" s="327"/>
      <c r="BP108" s="327"/>
      <c r="BQ108" s="328"/>
    </row>
    <row r="109" spans="1:69" ht="15" customHeight="1">
      <c r="B109" s="341" t="s">
        <v>32</v>
      </c>
      <c r="C109" s="341"/>
      <c r="D109" s="341"/>
      <c r="E109" s="341"/>
      <c r="F109" s="341"/>
      <c r="G109" s="341"/>
      <c r="H109" s="341"/>
      <c r="I109" s="341"/>
      <c r="J109" s="341"/>
      <c r="K109" s="341"/>
      <c r="L109" s="341"/>
      <c r="M109" s="341"/>
      <c r="N109" s="341"/>
      <c r="O109" s="341"/>
      <c r="P109" s="341"/>
      <c r="Q109" s="341"/>
      <c r="R109" s="341"/>
      <c r="S109" s="342">
        <v>915</v>
      </c>
      <c r="T109" s="342"/>
      <c r="U109" s="342"/>
      <c r="V109" s="342"/>
      <c r="W109" s="342"/>
      <c r="X109" s="342"/>
      <c r="Y109" s="342"/>
      <c r="Z109" s="342"/>
      <c r="AA109" s="342"/>
      <c r="AB109" s="342"/>
      <c r="AC109" s="342"/>
      <c r="AD109" s="343">
        <v>3.6</v>
      </c>
      <c r="AE109" s="343"/>
      <c r="AF109" s="343"/>
      <c r="AG109" s="343"/>
      <c r="AH109" s="343"/>
      <c r="AI109" s="343"/>
      <c r="AJ109" s="342">
        <v>835</v>
      </c>
      <c r="AK109" s="342"/>
      <c r="AL109" s="342"/>
      <c r="AM109" s="342"/>
      <c r="AN109" s="342"/>
      <c r="AO109" s="342"/>
      <c r="AP109" s="342"/>
      <c r="AQ109" s="342"/>
      <c r="AR109" s="342"/>
      <c r="AS109" s="342"/>
      <c r="AT109" s="342"/>
      <c r="AU109" s="343">
        <v>3.3544914028603565</v>
      </c>
      <c r="AV109" s="343"/>
      <c r="AW109" s="343"/>
      <c r="AX109" s="343"/>
      <c r="AY109" s="343"/>
      <c r="AZ109" s="343"/>
      <c r="BA109" s="342">
        <v>894</v>
      </c>
      <c r="BB109" s="342"/>
      <c r="BC109" s="342"/>
      <c r="BD109" s="342"/>
      <c r="BE109" s="342"/>
      <c r="BF109" s="342"/>
      <c r="BG109" s="342"/>
      <c r="BH109" s="342"/>
      <c r="BI109" s="342"/>
      <c r="BJ109" s="342"/>
      <c r="BK109" s="342"/>
      <c r="BL109" s="335">
        <v>3.6645351696999509</v>
      </c>
      <c r="BM109" s="336"/>
      <c r="BN109" s="336"/>
      <c r="BO109" s="336"/>
      <c r="BP109" s="336"/>
      <c r="BQ109" s="337"/>
    </row>
    <row r="110" spans="1:69" ht="15" customHeight="1">
      <c r="B110" s="319" t="s">
        <v>33</v>
      </c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297">
        <v>49</v>
      </c>
      <c r="T110" s="297"/>
      <c r="U110" s="297"/>
      <c r="V110" s="297"/>
      <c r="W110" s="297"/>
      <c r="X110" s="297"/>
      <c r="Y110" s="297"/>
      <c r="Z110" s="297"/>
      <c r="AA110" s="297"/>
      <c r="AB110" s="297"/>
      <c r="AC110" s="297"/>
      <c r="AD110" s="316">
        <v>0.2</v>
      </c>
      <c r="AE110" s="316"/>
      <c r="AF110" s="316"/>
      <c r="AG110" s="316"/>
      <c r="AH110" s="316"/>
      <c r="AI110" s="316"/>
      <c r="AJ110" s="297">
        <v>1282</v>
      </c>
      <c r="AK110" s="297"/>
      <c r="AL110" s="297"/>
      <c r="AM110" s="297"/>
      <c r="AN110" s="297"/>
      <c r="AO110" s="297"/>
      <c r="AP110" s="297"/>
      <c r="AQ110" s="297"/>
      <c r="AR110" s="297"/>
      <c r="AS110" s="297"/>
      <c r="AT110" s="297"/>
      <c r="AU110" s="316">
        <v>5.1502490760083566</v>
      </c>
      <c r="AV110" s="316"/>
      <c r="AW110" s="316"/>
      <c r="AX110" s="316"/>
      <c r="AY110" s="316"/>
      <c r="AZ110" s="316"/>
      <c r="BA110" s="297">
        <v>880</v>
      </c>
      <c r="BB110" s="297"/>
      <c r="BC110" s="297"/>
      <c r="BD110" s="297"/>
      <c r="BE110" s="297"/>
      <c r="BF110" s="297"/>
      <c r="BG110" s="297"/>
      <c r="BH110" s="297"/>
      <c r="BI110" s="297"/>
      <c r="BJ110" s="297"/>
      <c r="BK110" s="297"/>
      <c r="BL110" s="313">
        <v>3.6071487129037543</v>
      </c>
      <c r="BM110" s="314"/>
      <c r="BN110" s="314"/>
      <c r="BO110" s="314"/>
      <c r="BP110" s="314"/>
      <c r="BQ110" s="315"/>
    </row>
    <row r="111" spans="1:69" ht="15" customHeight="1">
      <c r="AI111" s="62"/>
      <c r="AJ111" s="62"/>
      <c r="BQ111" s="16" t="s">
        <v>34</v>
      </c>
    </row>
    <row r="112" spans="1:69" ht="15" customHeight="1">
      <c r="A112" s="14" t="s">
        <v>619</v>
      </c>
      <c r="BQ112" s="19" t="s">
        <v>1064</v>
      </c>
    </row>
    <row r="113" spans="2:69" ht="3.75" customHeight="1" thickBot="1"/>
    <row r="114" spans="2:69" ht="15" customHeight="1" thickTop="1">
      <c r="B114" s="251" t="s">
        <v>620</v>
      </c>
      <c r="C114" s="244"/>
      <c r="D114" s="244"/>
      <c r="E114" s="244"/>
      <c r="F114" s="244"/>
      <c r="G114" s="244"/>
      <c r="H114" s="244" t="s">
        <v>621</v>
      </c>
      <c r="I114" s="244"/>
      <c r="J114" s="244"/>
      <c r="K114" s="244"/>
      <c r="L114" s="244"/>
      <c r="M114" s="244"/>
      <c r="N114" s="244"/>
      <c r="O114" s="244" t="s">
        <v>561</v>
      </c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 t="s">
        <v>562</v>
      </c>
      <c r="AF114" s="244"/>
      <c r="AG114" s="244"/>
      <c r="AH114" s="244"/>
      <c r="AI114" s="245"/>
      <c r="AJ114" s="251" t="s">
        <v>620</v>
      </c>
      <c r="AK114" s="244"/>
      <c r="AL114" s="244"/>
      <c r="AM114" s="244"/>
      <c r="AN114" s="244"/>
      <c r="AO114" s="244"/>
      <c r="AP114" s="244" t="s">
        <v>621</v>
      </c>
      <c r="AQ114" s="244"/>
      <c r="AR114" s="244"/>
      <c r="AS114" s="244"/>
      <c r="AT114" s="244"/>
      <c r="AU114" s="244"/>
      <c r="AV114" s="244"/>
      <c r="AW114" s="244" t="s">
        <v>561</v>
      </c>
      <c r="AX114" s="244"/>
      <c r="AY114" s="244"/>
      <c r="AZ114" s="244"/>
      <c r="BA114" s="244"/>
      <c r="BB114" s="244"/>
      <c r="BC114" s="244"/>
      <c r="BD114" s="244"/>
      <c r="BE114" s="244"/>
      <c r="BF114" s="244"/>
      <c r="BG114" s="244"/>
      <c r="BH114" s="244"/>
      <c r="BI114" s="244"/>
      <c r="BJ114" s="244"/>
      <c r="BK114" s="244"/>
      <c r="BL114" s="244"/>
      <c r="BM114" s="244" t="s">
        <v>562</v>
      </c>
      <c r="BN114" s="244"/>
      <c r="BO114" s="244"/>
      <c r="BP114" s="244"/>
      <c r="BQ114" s="245"/>
    </row>
    <row r="115" spans="2:69" s="21" customFormat="1" ht="15" customHeight="1" thickBot="1">
      <c r="B115" s="212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 t="s">
        <v>559</v>
      </c>
      <c r="P115" s="213"/>
      <c r="Q115" s="213"/>
      <c r="R115" s="213"/>
      <c r="S115" s="213"/>
      <c r="T115" s="213" t="s">
        <v>560</v>
      </c>
      <c r="U115" s="213"/>
      <c r="V115" s="213"/>
      <c r="W115" s="213"/>
      <c r="X115" s="213"/>
      <c r="Y115" s="213" t="s">
        <v>622</v>
      </c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46"/>
      <c r="AJ115" s="212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 t="s">
        <v>559</v>
      </c>
      <c r="AX115" s="213"/>
      <c r="AY115" s="213"/>
      <c r="AZ115" s="213"/>
      <c r="BA115" s="213"/>
      <c r="BB115" s="213" t="s">
        <v>560</v>
      </c>
      <c r="BC115" s="213"/>
      <c r="BD115" s="213"/>
      <c r="BE115" s="213"/>
      <c r="BF115" s="213"/>
      <c r="BG115" s="213" t="s">
        <v>622</v>
      </c>
      <c r="BH115" s="213"/>
      <c r="BI115" s="213"/>
      <c r="BJ115" s="213"/>
      <c r="BK115" s="213"/>
      <c r="BL115" s="213"/>
      <c r="BM115" s="213"/>
      <c r="BN115" s="213"/>
      <c r="BO115" s="213"/>
      <c r="BP115" s="213"/>
      <c r="BQ115" s="246"/>
    </row>
    <row r="116" spans="2:69" s="21" customFormat="1" ht="12" customHeight="1" thickTop="1">
      <c r="B116" s="209" t="s">
        <v>505</v>
      </c>
      <c r="C116" s="181"/>
      <c r="D116" s="181"/>
      <c r="E116" s="181"/>
      <c r="F116" s="181"/>
      <c r="G116" s="210"/>
      <c r="H116" s="252" t="s">
        <v>623</v>
      </c>
      <c r="I116" s="253"/>
      <c r="J116" s="253"/>
      <c r="K116" s="253"/>
      <c r="L116" s="253"/>
      <c r="M116" s="253"/>
      <c r="N116" s="254"/>
      <c r="O116" s="247">
        <v>644</v>
      </c>
      <c r="P116" s="248"/>
      <c r="Q116" s="248"/>
      <c r="R116" s="248"/>
      <c r="S116" s="249"/>
      <c r="T116" s="247">
        <v>719</v>
      </c>
      <c r="U116" s="248"/>
      <c r="V116" s="248"/>
      <c r="W116" s="248"/>
      <c r="X116" s="249"/>
      <c r="Y116" s="247">
        <f>O116+T116</f>
        <v>1363</v>
      </c>
      <c r="Z116" s="248"/>
      <c r="AA116" s="248"/>
      <c r="AB116" s="248"/>
      <c r="AC116" s="248"/>
      <c r="AD116" s="249"/>
      <c r="AE116" s="247">
        <v>542</v>
      </c>
      <c r="AF116" s="248"/>
      <c r="AG116" s="248"/>
      <c r="AH116" s="248"/>
      <c r="AI116" s="249"/>
      <c r="AJ116" s="251" t="s">
        <v>508</v>
      </c>
      <c r="AK116" s="244"/>
      <c r="AL116" s="244"/>
      <c r="AM116" s="244"/>
      <c r="AN116" s="244"/>
      <c r="AO116" s="255"/>
      <c r="AP116" s="252" t="s">
        <v>681</v>
      </c>
      <c r="AQ116" s="253"/>
      <c r="AR116" s="253"/>
      <c r="AS116" s="253"/>
      <c r="AT116" s="253"/>
      <c r="AU116" s="253"/>
      <c r="AV116" s="254"/>
      <c r="AW116" s="247">
        <v>144</v>
      </c>
      <c r="AX116" s="248"/>
      <c r="AY116" s="248"/>
      <c r="AZ116" s="248"/>
      <c r="BA116" s="249"/>
      <c r="BB116" s="247">
        <v>154</v>
      </c>
      <c r="BC116" s="248"/>
      <c r="BD116" s="248"/>
      <c r="BE116" s="248"/>
      <c r="BF116" s="249"/>
      <c r="BG116" s="247">
        <f>AW116+BB116</f>
        <v>298</v>
      </c>
      <c r="BH116" s="248"/>
      <c r="BI116" s="248"/>
      <c r="BJ116" s="248"/>
      <c r="BK116" s="248"/>
      <c r="BL116" s="249"/>
      <c r="BM116" s="247">
        <v>87</v>
      </c>
      <c r="BN116" s="248"/>
      <c r="BO116" s="248"/>
      <c r="BP116" s="248"/>
      <c r="BQ116" s="250"/>
    </row>
    <row r="117" spans="2:69" s="21" customFormat="1" ht="12" customHeight="1">
      <c r="B117" s="211"/>
      <c r="C117" s="187"/>
      <c r="D117" s="187"/>
      <c r="E117" s="187"/>
      <c r="F117" s="187"/>
      <c r="G117" s="162"/>
      <c r="H117" s="206" t="s">
        <v>624</v>
      </c>
      <c r="I117" s="207"/>
      <c r="J117" s="207"/>
      <c r="K117" s="207"/>
      <c r="L117" s="207"/>
      <c r="M117" s="207"/>
      <c r="N117" s="208"/>
      <c r="O117" s="202">
        <v>873</v>
      </c>
      <c r="P117" s="203"/>
      <c r="Q117" s="203"/>
      <c r="R117" s="203"/>
      <c r="S117" s="204"/>
      <c r="T117" s="202">
        <v>961</v>
      </c>
      <c r="U117" s="203"/>
      <c r="V117" s="203"/>
      <c r="W117" s="203"/>
      <c r="X117" s="204"/>
      <c r="Y117" s="202">
        <f>O117+T117</f>
        <v>1834</v>
      </c>
      <c r="Z117" s="203"/>
      <c r="AA117" s="203"/>
      <c r="AB117" s="203"/>
      <c r="AC117" s="203"/>
      <c r="AD117" s="204"/>
      <c r="AE117" s="202">
        <v>677</v>
      </c>
      <c r="AF117" s="203"/>
      <c r="AG117" s="203"/>
      <c r="AH117" s="203"/>
      <c r="AI117" s="204"/>
      <c r="AJ117" s="211"/>
      <c r="AK117" s="187"/>
      <c r="AL117" s="187"/>
      <c r="AM117" s="187"/>
      <c r="AN117" s="187"/>
      <c r="AO117" s="162"/>
      <c r="AP117" s="206" t="s">
        <v>682</v>
      </c>
      <c r="AQ117" s="207"/>
      <c r="AR117" s="207"/>
      <c r="AS117" s="207"/>
      <c r="AT117" s="207"/>
      <c r="AU117" s="207"/>
      <c r="AV117" s="208"/>
      <c r="AW117" s="202">
        <v>116</v>
      </c>
      <c r="AX117" s="203"/>
      <c r="AY117" s="203"/>
      <c r="AZ117" s="203"/>
      <c r="BA117" s="204"/>
      <c r="BB117" s="202">
        <v>134</v>
      </c>
      <c r="BC117" s="203"/>
      <c r="BD117" s="203"/>
      <c r="BE117" s="203"/>
      <c r="BF117" s="204"/>
      <c r="BG117" s="202">
        <f>AW117+BB117</f>
        <v>250</v>
      </c>
      <c r="BH117" s="203"/>
      <c r="BI117" s="203"/>
      <c r="BJ117" s="203"/>
      <c r="BK117" s="203"/>
      <c r="BL117" s="204"/>
      <c r="BM117" s="202">
        <v>82</v>
      </c>
      <c r="BN117" s="203"/>
      <c r="BO117" s="203"/>
      <c r="BP117" s="203"/>
      <c r="BQ117" s="205"/>
    </row>
    <row r="118" spans="2:69" s="21" customFormat="1" ht="12" customHeight="1">
      <c r="B118" s="211"/>
      <c r="C118" s="187"/>
      <c r="D118" s="187"/>
      <c r="E118" s="187"/>
      <c r="F118" s="187"/>
      <c r="G118" s="162"/>
      <c r="H118" s="206" t="s">
        <v>625</v>
      </c>
      <c r="I118" s="207"/>
      <c r="J118" s="207"/>
      <c r="K118" s="207"/>
      <c r="L118" s="207"/>
      <c r="M118" s="207"/>
      <c r="N118" s="208"/>
      <c r="O118" s="202">
        <v>826</v>
      </c>
      <c r="P118" s="203"/>
      <c r="Q118" s="203"/>
      <c r="R118" s="203"/>
      <c r="S118" s="204"/>
      <c r="T118" s="202">
        <v>914</v>
      </c>
      <c r="U118" s="203"/>
      <c r="V118" s="203"/>
      <c r="W118" s="203"/>
      <c r="X118" s="204"/>
      <c r="Y118" s="202">
        <f>O118+T118</f>
        <v>1740</v>
      </c>
      <c r="Z118" s="203"/>
      <c r="AA118" s="203"/>
      <c r="AB118" s="203"/>
      <c r="AC118" s="203"/>
      <c r="AD118" s="204"/>
      <c r="AE118" s="202">
        <v>688</v>
      </c>
      <c r="AF118" s="203"/>
      <c r="AG118" s="203"/>
      <c r="AH118" s="203"/>
      <c r="AI118" s="204"/>
      <c r="AJ118" s="211"/>
      <c r="AK118" s="187"/>
      <c r="AL118" s="187"/>
      <c r="AM118" s="187"/>
      <c r="AN118" s="187"/>
      <c r="AO118" s="162"/>
      <c r="AP118" s="206" t="s">
        <v>683</v>
      </c>
      <c r="AQ118" s="207"/>
      <c r="AR118" s="207"/>
      <c r="AS118" s="207"/>
      <c r="AT118" s="207"/>
      <c r="AU118" s="207"/>
      <c r="AV118" s="208"/>
      <c r="AW118" s="202">
        <v>131</v>
      </c>
      <c r="AX118" s="203"/>
      <c r="AY118" s="203"/>
      <c r="AZ118" s="203"/>
      <c r="BA118" s="204"/>
      <c r="BB118" s="202">
        <v>126</v>
      </c>
      <c r="BC118" s="203"/>
      <c r="BD118" s="203"/>
      <c r="BE118" s="203"/>
      <c r="BF118" s="204"/>
      <c r="BG118" s="202">
        <f>AW118+BB118</f>
        <v>257</v>
      </c>
      <c r="BH118" s="203"/>
      <c r="BI118" s="203"/>
      <c r="BJ118" s="203"/>
      <c r="BK118" s="203"/>
      <c r="BL118" s="204"/>
      <c r="BM118" s="202">
        <v>74</v>
      </c>
      <c r="BN118" s="203"/>
      <c r="BO118" s="203"/>
      <c r="BP118" s="203"/>
      <c r="BQ118" s="205"/>
    </row>
    <row r="119" spans="2:69" s="21" customFormat="1" ht="12" customHeight="1">
      <c r="B119" s="211"/>
      <c r="C119" s="187"/>
      <c r="D119" s="187"/>
      <c r="E119" s="187"/>
      <c r="F119" s="187"/>
      <c r="G119" s="162"/>
      <c r="H119" s="206" t="s">
        <v>626</v>
      </c>
      <c r="I119" s="207"/>
      <c r="J119" s="207"/>
      <c r="K119" s="207"/>
      <c r="L119" s="207"/>
      <c r="M119" s="207"/>
      <c r="N119" s="208"/>
      <c r="O119" s="202">
        <v>92</v>
      </c>
      <c r="P119" s="203"/>
      <c r="Q119" s="203"/>
      <c r="R119" s="203"/>
      <c r="S119" s="204"/>
      <c r="T119" s="202">
        <v>122</v>
      </c>
      <c r="U119" s="203"/>
      <c r="V119" s="203"/>
      <c r="W119" s="203"/>
      <c r="X119" s="204"/>
      <c r="Y119" s="202">
        <f>O119+T119</f>
        <v>214</v>
      </c>
      <c r="Z119" s="203"/>
      <c r="AA119" s="203"/>
      <c r="AB119" s="203"/>
      <c r="AC119" s="203"/>
      <c r="AD119" s="204"/>
      <c r="AE119" s="202">
        <v>90</v>
      </c>
      <c r="AF119" s="203"/>
      <c r="AG119" s="203"/>
      <c r="AH119" s="203"/>
      <c r="AI119" s="204"/>
      <c r="AJ119" s="211"/>
      <c r="AK119" s="187"/>
      <c r="AL119" s="187"/>
      <c r="AM119" s="187"/>
      <c r="AN119" s="187"/>
      <c r="AO119" s="162"/>
      <c r="AP119" s="206" t="s">
        <v>684</v>
      </c>
      <c r="AQ119" s="207"/>
      <c r="AR119" s="207"/>
      <c r="AS119" s="207"/>
      <c r="AT119" s="207"/>
      <c r="AU119" s="207"/>
      <c r="AV119" s="208"/>
      <c r="AW119" s="202">
        <f>294+55</f>
        <v>349</v>
      </c>
      <c r="AX119" s="203"/>
      <c r="AY119" s="203"/>
      <c r="AZ119" s="203"/>
      <c r="BA119" s="204"/>
      <c r="BB119" s="202">
        <f>330+51</f>
        <v>381</v>
      </c>
      <c r="BC119" s="203"/>
      <c r="BD119" s="203"/>
      <c r="BE119" s="203"/>
      <c r="BF119" s="204"/>
      <c r="BG119" s="202">
        <f>AW119+BB119</f>
        <v>730</v>
      </c>
      <c r="BH119" s="203"/>
      <c r="BI119" s="203"/>
      <c r="BJ119" s="203"/>
      <c r="BK119" s="203"/>
      <c r="BL119" s="204"/>
      <c r="BM119" s="202">
        <f>187+35</f>
        <v>222</v>
      </c>
      <c r="BN119" s="203"/>
      <c r="BO119" s="203"/>
      <c r="BP119" s="203"/>
      <c r="BQ119" s="205"/>
    </row>
    <row r="120" spans="2:69" s="21" customFormat="1" ht="12" customHeight="1">
      <c r="B120" s="211"/>
      <c r="C120" s="187"/>
      <c r="D120" s="187"/>
      <c r="E120" s="187"/>
      <c r="F120" s="187"/>
      <c r="G120" s="162"/>
      <c r="H120" s="206" t="s">
        <v>627</v>
      </c>
      <c r="I120" s="207"/>
      <c r="J120" s="207"/>
      <c r="K120" s="207"/>
      <c r="L120" s="207"/>
      <c r="M120" s="207"/>
      <c r="N120" s="208"/>
      <c r="O120" s="202">
        <v>69</v>
      </c>
      <c r="P120" s="203"/>
      <c r="Q120" s="203"/>
      <c r="R120" s="203"/>
      <c r="S120" s="204"/>
      <c r="T120" s="202">
        <v>77</v>
      </c>
      <c r="U120" s="203"/>
      <c r="V120" s="203"/>
      <c r="W120" s="203"/>
      <c r="X120" s="204"/>
      <c r="Y120" s="202">
        <f>O120+T120</f>
        <v>146</v>
      </c>
      <c r="Z120" s="203"/>
      <c r="AA120" s="203"/>
      <c r="AB120" s="203"/>
      <c r="AC120" s="203"/>
      <c r="AD120" s="204"/>
      <c r="AE120" s="202">
        <v>61</v>
      </c>
      <c r="AF120" s="203"/>
      <c r="AG120" s="203"/>
      <c r="AH120" s="203"/>
      <c r="AI120" s="204"/>
      <c r="AJ120" s="211"/>
      <c r="AK120" s="187"/>
      <c r="AL120" s="187"/>
      <c r="AM120" s="187"/>
      <c r="AN120" s="187"/>
      <c r="AO120" s="162"/>
      <c r="AP120" s="206" t="s">
        <v>685</v>
      </c>
      <c r="AQ120" s="207"/>
      <c r="AR120" s="207"/>
      <c r="AS120" s="207"/>
      <c r="AT120" s="207"/>
      <c r="AU120" s="207"/>
      <c r="AV120" s="208"/>
      <c r="AW120" s="202">
        <f>65+132</f>
        <v>197</v>
      </c>
      <c r="AX120" s="203"/>
      <c r="AY120" s="203"/>
      <c r="AZ120" s="203"/>
      <c r="BA120" s="204"/>
      <c r="BB120" s="202">
        <f>73+144</f>
        <v>217</v>
      </c>
      <c r="BC120" s="203"/>
      <c r="BD120" s="203"/>
      <c r="BE120" s="203"/>
      <c r="BF120" s="204"/>
      <c r="BG120" s="202">
        <f>AW120+BB120</f>
        <v>414</v>
      </c>
      <c r="BH120" s="203"/>
      <c r="BI120" s="203"/>
      <c r="BJ120" s="203"/>
      <c r="BK120" s="203"/>
      <c r="BL120" s="204"/>
      <c r="BM120" s="202">
        <f>41+103</f>
        <v>144</v>
      </c>
      <c r="BN120" s="203"/>
      <c r="BO120" s="203"/>
      <c r="BP120" s="203"/>
      <c r="BQ120" s="205"/>
    </row>
    <row r="121" spans="2:69" s="21" customFormat="1" ht="12" customHeight="1">
      <c r="B121" s="211"/>
      <c r="C121" s="187"/>
      <c r="D121" s="187"/>
      <c r="E121" s="187"/>
      <c r="F121" s="187"/>
      <c r="G121" s="162"/>
      <c r="H121" s="206" t="s">
        <v>628</v>
      </c>
      <c r="I121" s="207"/>
      <c r="J121" s="207"/>
      <c r="K121" s="207"/>
      <c r="L121" s="207"/>
      <c r="M121" s="207"/>
      <c r="N121" s="208"/>
      <c r="O121" s="202">
        <v>85</v>
      </c>
      <c r="P121" s="203"/>
      <c r="Q121" s="203"/>
      <c r="R121" s="203"/>
      <c r="S121" s="204"/>
      <c r="T121" s="202">
        <v>99</v>
      </c>
      <c r="U121" s="203"/>
      <c r="V121" s="203"/>
      <c r="W121" s="203"/>
      <c r="X121" s="204"/>
      <c r="Y121" s="202">
        <f>O121+T121</f>
        <v>184</v>
      </c>
      <c r="Z121" s="203"/>
      <c r="AA121" s="203"/>
      <c r="AB121" s="203"/>
      <c r="AC121" s="203"/>
      <c r="AD121" s="204"/>
      <c r="AE121" s="202">
        <v>79</v>
      </c>
      <c r="AF121" s="203"/>
      <c r="AG121" s="203"/>
      <c r="AH121" s="203"/>
      <c r="AI121" s="204"/>
      <c r="AJ121" s="211"/>
      <c r="AK121" s="187"/>
      <c r="AL121" s="187"/>
      <c r="AM121" s="187"/>
      <c r="AN121" s="187"/>
      <c r="AO121" s="162"/>
      <c r="AP121" s="206" t="s">
        <v>686</v>
      </c>
      <c r="AQ121" s="207"/>
      <c r="AR121" s="207"/>
      <c r="AS121" s="207"/>
      <c r="AT121" s="207"/>
      <c r="AU121" s="207"/>
      <c r="AV121" s="208"/>
      <c r="AW121" s="202">
        <v>111</v>
      </c>
      <c r="AX121" s="203"/>
      <c r="AY121" s="203"/>
      <c r="AZ121" s="203"/>
      <c r="BA121" s="204"/>
      <c r="BB121" s="202">
        <v>142</v>
      </c>
      <c r="BC121" s="203"/>
      <c r="BD121" s="203"/>
      <c r="BE121" s="203"/>
      <c r="BF121" s="204"/>
      <c r="BG121" s="202">
        <f>AW121+BB121</f>
        <v>253</v>
      </c>
      <c r="BH121" s="203"/>
      <c r="BI121" s="203"/>
      <c r="BJ121" s="203"/>
      <c r="BK121" s="203"/>
      <c r="BL121" s="204"/>
      <c r="BM121" s="202">
        <v>78</v>
      </c>
      <c r="BN121" s="203"/>
      <c r="BO121" s="203"/>
      <c r="BP121" s="203"/>
      <c r="BQ121" s="205"/>
    </row>
    <row r="122" spans="2:69" s="21" customFormat="1" ht="12" customHeight="1">
      <c r="B122" s="211"/>
      <c r="C122" s="187"/>
      <c r="D122" s="187"/>
      <c r="E122" s="187"/>
      <c r="F122" s="187"/>
      <c r="G122" s="162"/>
      <c r="H122" s="206" t="s">
        <v>629</v>
      </c>
      <c r="I122" s="207"/>
      <c r="J122" s="207"/>
      <c r="K122" s="207"/>
      <c r="L122" s="207"/>
      <c r="M122" s="207"/>
      <c r="N122" s="208"/>
      <c r="O122" s="202">
        <v>93</v>
      </c>
      <c r="P122" s="203"/>
      <c r="Q122" s="203"/>
      <c r="R122" s="203"/>
      <c r="S122" s="204"/>
      <c r="T122" s="202">
        <v>105</v>
      </c>
      <c r="U122" s="203"/>
      <c r="V122" s="203"/>
      <c r="W122" s="203"/>
      <c r="X122" s="204"/>
      <c r="Y122" s="202">
        <f>O122+T122</f>
        <v>198</v>
      </c>
      <c r="Z122" s="203"/>
      <c r="AA122" s="203"/>
      <c r="AB122" s="203"/>
      <c r="AC122" s="203"/>
      <c r="AD122" s="204"/>
      <c r="AE122" s="202">
        <v>92</v>
      </c>
      <c r="AF122" s="203"/>
      <c r="AG122" s="203"/>
      <c r="AH122" s="203"/>
      <c r="AI122" s="204"/>
      <c r="AJ122" s="211"/>
      <c r="AK122" s="187"/>
      <c r="AL122" s="187"/>
      <c r="AM122" s="187"/>
      <c r="AN122" s="187"/>
      <c r="AO122" s="162"/>
      <c r="AP122" s="225" t="s">
        <v>687</v>
      </c>
      <c r="AQ122" s="226"/>
      <c r="AR122" s="226"/>
      <c r="AS122" s="226"/>
      <c r="AT122" s="226"/>
      <c r="AU122" s="226"/>
      <c r="AV122" s="227"/>
      <c r="AW122" s="222">
        <v>104</v>
      </c>
      <c r="AX122" s="223"/>
      <c r="AY122" s="223"/>
      <c r="AZ122" s="223"/>
      <c r="BA122" s="228"/>
      <c r="BB122" s="222">
        <v>126</v>
      </c>
      <c r="BC122" s="223"/>
      <c r="BD122" s="223"/>
      <c r="BE122" s="223"/>
      <c r="BF122" s="228"/>
      <c r="BG122" s="222">
        <f>AW122+BB122</f>
        <v>230</v>
      </c>
      <c r="BH122" s="223"/>
      <c r="BI122" s="223"/>
      <c r="BJ122" s="223"/>
      <c r="BK122" s="223"/>
      <c r="BL122" s="228"/>
      <c r="BM122" s="222">
        <v>65</v>
      </c>
      <c r="BN122" s="223"/>
      <c r="BO122" s="223"/>
      <c r="BP122" s="223"/>
      <c r="BQ122" s="224"/>
    </row>
    <row r="123" spans="2:69" s="21" customFormat="1" ht="12" customHeight="1" thickBot="1">
      <c r="B123" s="211"/>
      <c r="C123" s="187"/>
      <c r="D123" s="187"/>
      <c r="E123" s="187"/>
      <c r="F123" s="187"/>
      <c r="G123" s="162"/>
      <c r="H123" s="206" t="s">
        <v>630</v>
      </c>
      <c r="I123" s="207"/>
      <c r="J123" s="207"/>
      <c r="K123" s="207"/>
      <c r="L123" s="207"/>
      <c r="M123" s="207"/>
      <c r="N123" s="208"/>
      <c r="O123" s="202">
        <v>14</v>
      </c>
      <c r="P123" s="203"/>
      <c r="Q123" s="203"/>
      <c r="R123" s="203"/>
      <c r="S123" s="204"/>
      <c r="T123" s="202">
        <v>22</v>
      </c>
      <c r="U123" s="203"/>
      <c r="V123" s="203"/>
      <c r="W123" s="203"/>
      <c r="X123" s="204"/>
      <c r="Y123" s="202">
        <f>O123+T123</f>
        <v>36</v>
      </c>
      <c r="Z123" s="203"/>
      <c r="AA123" s="203"/>
      <c r="AB123" s="203"/>
      <c r="AC123" s="203"/>
      <c r="AD123" s="204"/>
      <c r="AE123" s="202">
        <v>23</v>
      </c>
      <c r="AF123" s="203"/>
      <c r="AG123" s="203"/>
      <c r="AH123" s="203"/>
      <c r="AI123" s="204"/>
      <c r="AJ123" s="212"/>
      <c r="AK123" s="213"/>
      <c r="AL123" s="213"/>
      <c r="AM123" s="213"/>
      <c r="AN123" s="213"/>
      <c r="AO123" s="214"/>
      <c r="AP123" s="218" t="s">
        <v>622</v>
      </c>
      <c r="AQ123" s="219"/>
      <c r="AR123" s="219"/>
      <c r="AS123" s="219"/>
      <c r="AT123" s="219"/>
      <c r="AU123" s="219"/>
      <c r="AV123" s="220"/>
      <c r="AW123" s="215">
        <f>SUM(AW116:BA122)</f>
        <v>1152</v>
      </c>
      <c r="AX123" s="216"/>
      <c r="AY123" s="216"/>
      <c r="AZ123" s="216"/>
      <c r="BA123" s="221"/>
      <c r="BB123" s="215">
        <f>SUM(BB116:BF122)</f>
        <v>1280</v>
      </c>
      <c r="BC123" s="216"/>
      <c r="BD123" s="216"/>
      <c r="BE123" s="216"/>
      <c r="BF123" s="221"/>
      <c r="BG123" s="215">
        <f>SUM(BG116:BL122)</f>
        <v>2432</v>
      </c>
      <c r="BH123" s="216"/>
      <c r="BI123" s="216"/>
      <c r="BJ123" s="216"/>
      <c r="BK123" s="216"/>
      <c r="BL123" s="221"/>
      <c r="BM123" s="215">
        <f>SUM(BM116:BQ122)</f>
        <v>752</v>
      </c>
      <c r="BN123" s="216"/>
      <c r="BO123" s="216"/>
      <c r="BP123" s="216"/>
      <c r="BQ123" s="217"/>
    </row>
    <row r="124" spans="2:69" s="21" customFormat="1" ht="12" customHeight="1" thickTop="1">
      <c r="B124" s="211"/>
      <c r="C124" s="187"/>
      <c r="D124" s="187"/>
      <c r="E124" s="187"/>
      <c r="F124" s="187"/>
      <c r="G124" s="162"/>
      <c r="H124" s="206" t="s">
        <v>631</v>
      </c>
      <c r="I124" s="207"/>
      <c r="J124" s="207"/>
      <c r="K124" s="207"/>
      <c r="L124" s="207"/>
      <c r="M124" s="207"/>
      <c r="N124" s="208"/>
      <c r="O124" s="202">
        <v>87</v>
      </c>
      <c r="P124" s="203"/>
      <c r="Q124" s="203"/>
      <c r="R124" s="203"/>
      <c r="S124" s="204"/>
      <c r="T124" s="202">
        <v>88</v>
      </c>
      <c r="U124" s="203"/>
      <c r="V124" s="203"/>
      <c r="W124" s="203"/>
      <c r="X124" s="204"/>
      <c r="Y124" s="202">
        <f>O124+T124</f>
        <v>175</v>
      </c>
      <c r="Z124" s="203"/>
      <c r="AA124" s="203"/>
      <c r="AB124" s="203"/>
      <c r="AC124" s="203"/>
      <c r="AD124" s="204"/>
      <c r="AE124" s="202">
        <v>73</v>
      </c>
      <c r="AF124" s="203"/>
      <c r="AG124" s="203"/>
      <c r="AH124" s="203"/>
      <c r="AI124" s="204"/>
      <c r="AJ124" s="209" t="s">
        <v>509</v>
      </c>
      <c r="AK124" s="181"/>
      <c r="AL124" s="181"/>
      <c r="AM124" s="181"/>
      <c r="AN124" s="181"/>
      <c r="AO124" s="210"/>
      <c r="AP124" s="232" t="s">
        <v>688</v>
      </c>
      <c r="AQ124" s="233"/>
      <c r="AR124" s="233"/>
      <c r="AS124" s="233"/>
      <c r="AT124" s="233"/>
      <c r="AU124" s="233"/>
      <c r="AV124" s="234"/>
      <c r="AW124" s="229">
        <v>70</v>
      </c>
      <c r="AX124" s="230"/>
      <c r="AY124" s="230"/>
      <c r="AZ124" s="230"/>
      <c r="BA124" s="235"/>
      <c r="BB124" s="229">
        <v>70</v>
      </c>
      <c r="BC124" s="230"/>
      <c r="BD124" s="230"/>
      <c r="BE124" s="230"/>
      <c r="BF124" s="235"/>
      <c r="BG124" s="229">
        <f>BB124+AW124</f>
        <v>140</v>
      </c>
      <c r="BH124" s="230"/>
      <c r="BI124" s="230"/>
      <c r="BJ124" s="230"/>
      <c r="BK124" s="230"/>
      <c r="BL124" s="235"/>
      <c r="BM124" s="229">
        <v>60</v>
      </c>
      <c r="BN124" s="230"/>
      <c r="BO124" s="230"/>
      <c r="BP124" s="230"/>
      <c r="BQ124" s="231"/>
    </row>
    <row r="125" spans="2:69" s="21" customFormat="1" ht="12" customHeight="1">
      <c r="B125" s="211"/>
      <c r="C125" s="187"/>
      <c r="D125" s="187"/>
      <c r="E125" s="187"/>
      <c r="F125" s="187"/>
      <c r="G125" s="162"/>
      <c r="H125" s="206" t="s">
        <v>632</v>
      </c>
      <c r="I125" s="207"/>
      <c r="J125" s="207"/>
      <c r="K125" s="207"/>
      <c r="L125" s="207"/>
      <c r="M125" s="207"/>
      <c r="N125" s="208"/>
      <c r="O125" s="202">
        <v>56</v>
      </c>
      <c r="P125" s="203"/>
      <c r="Q125" s="203"/>
      <c r="R125" s="203"/>
      <c r="S125" s="204"/>
      <c r="T125" s="202">
        <v>73</v>
      </c>
      <c r="U125" s="203"/>
      <c r="V125" s="203"/>
      <c r="W125" s="203"/>
      <c r="X125" s="204"/>
      <c r="Y125" s="202">
        <f>O125+T125</f>
        <v>129</v>
      </c>
      <c r="Z125" s="203"/>
      <c r="AA125" s="203"/>
      <c r="AB125" s="203"/>
      <c r="AC125" s="203"/>
      <c r="AD125" s="204"/>
      <c r="AE125" s="202">
        <v>66</v>
      </c>
      <c r="AF125" s="203"/>
      <c r="AG125" s="203"/>
      <c r="AH125" s="203"/>
      <c r="AI125" s="204"/>
      <c r="AJ125" s="211"/>
      <c r="AK125" s="187"/>
      <c r="AL125" s="187"/>
      <c r="AM125" s="187"/>
      <c r="AN125" s="187"/>
      <c r="AO125" s="162"/>
      <c r="AP125" s="206" t="s">
        <v>689</v>
      </c>
      <c r="AQ125" s="207"/>
      <c r="AR125" s="207"/>
      <c r="AS125" s="207"/>
      <c r="AT125" s="207"/>
      <c r="AU125" s="207"/>
      <c r="AV125" s="208"/>
      <c r="AW125" s="202">
        <v>201</v>
      </c>
      <c r="AX125" s="203"/>
      <c r="AY125" s="203"/>
      <c r="AZ125" s="203"/>
      <c r="BA125" s="204"/>
      <c r="BB125" s="202">
        <v>269</v>
      </c>
      <c r="BC125" s="203"/>
      <c r="BD125" s="203"/>
      <c r="BE125" s="203"/>
      <c r="BF125" s="204"/>
      <c r="BG125" s="202">
        <f>BB125+AW125</f>
        <v>470</v>
      </c>
      <c r="BH125" s="203"/>
      <c r="BI125" s="203"/>
      <c r="BJ125" s="203"/>
      <c r="BK125" s="203"/>
      <c r="BL125" s="204"/>
      <c r="BM125" s="202">
        <v>199</v>
      </c>
      <c r="BN125" s="203"/>
      <c r="BO125" s="203"/>
      <c r="BP125" s="203"/>
      <c r="BQ125" s="205"/>
    </row>
    <row r="126" spans="2:69" s="21" customFormat="1" ht="12" customHeight="1">
      <c r="B126" s="211"/>
      <c r="C126" s="187"/>
      <c r="D126" s="187"/>
      <c r="E126" s="187"/>
      <c r="F126" s="187"/>
      <c r="G126" s="162"/>
      <c r="H126" s="206" t="s">
        <v>633</v>
      </c>
      <c r="I126" s="207"/>
      <c r="J126" s="207"/>
      <c r="K126" s="207"/>
      <c r="L126" s="207"/>
      <c r="M126" s="207"/>
      <c r="N126" s="208"/>
      <c r="O126" s="202">
        <v>126</v>
      </c>
      <c r="P126" s="203"/>
      <c r="Q126" s="203"/>
      <c r="R126" s="203"/>
      <c r="S126" s="204"/>
      <c r="T126" s="202">
        <v>160</v>
      </c>
      <c r="U126" s="203"/>
      <c r="V126" s="203"/>
      <c r="W126" s="203"/>
      <c r="X126" s="204"/>
      <c r="Y126" s="202">
        <f>O126+T126</f>
        <v>286</v>
      </c>
      <c r="Z126" s="203"/>
      <c r="AA126" s="203"/>
      <c r="AB126" s="203"/>
      <c r="AC126" s="203"/>
      <c r="AD126" s="204"/>
      <c r="AE126" s="202">
        <v>131</v>
      </c>
      <c r="AF126" s="203"/>
      <c r="AG126" s="203"/>
      <c r="AH126" s="203"/>
      <c r="AI126" s="204"/>
      <c r="AJ126" s="211"/>
      <c r="AK126" s="187"/>
      <c r="AL126" s="187"/>
      <c r="AM126" s="187"/>
      <c r="AN126" s="187"/>
      <c r="AO126" s="162"/>
      <c r="AP126" s="206" t="s">
        <v>690</v>
      </c>
      <c r="AQ126" s="207"/>
      <c r="AR126" s="207"/>
      <c r="AS126" s="207"/>
      <c r="AT126" s="207"/>
      <c r="AU126" s="207"/>
      <c r="AV126" s="208"/>
      <c r="AW126" s="202">
        <v>369</v>
      </c>
      <c r="AX126" s="203"/>
      <c r="AY126" s="203"/>
      <c r="AZ126" s="203"/>
      <c r="BA126" s="204"/>
      <c r="BB126" s="202">
        <v>376</v>
      </c>
      <c r="BC126" s="203"/>
      <c r="BD126" s="203"/>
      <c r="BE126" s="203"/>
      <c r="BF126" s="204"/>
      <c r="BG126" s="202">
        <f>BB126+AW126</f>
        <v>745</v>
      </c>
      <c r="BH126" s="203"/>
      <c r="BI126" s="203"/>
      <c r="BJ126" s="203"/>
      <c r="BK126" s="203"/>
      <c r="BL126" s="204"/>
      <c r="BM126" s="202">
        <v>238</v>
      </c>
      <c r="BN126" s="203"/>
      <c r="BO126" s="203"/>
      <c r="BP126" s="203"/>
      <c r="BQ126" s="205"/>
    </row>
    <row r="127" spans="2:69" s="21" customFormat="1" ht="12" customHeight="1">
      <c r="B127" s="211"/>
      <c r="C127" s="187"/>
      <c r="D127" s="187"/>
      <c r="E127" s="187"/>
      <c r="F127" s="187"/>
      <c r="G127" s="162"/>
      <c r="H127" s="206" t="s">
        <v>634</v>
      </c>
      <c r="I127" s="207"/>
      <c r="J127" s="207"/>
      <c r="K127" s="207"/>
      <c r="L127" s="207"/>
      <c r="M127" s="207"/>
      <c r="N127" s="208"/>
      <c r="O127" s="202">
        <v>82</v>
      </c>
      <c r="P127" s="203"/>
      <c r="Q127" s="203"/>
      <c r="R127" s="203"/>
      <c r="S127" s="204"/>
      <c r="T127" s="202">
        <v>104</v>
      </c>
      <c r="U127" s="203"/>
      <c r="V127" s="203"/>
      <c r="W127" s="203"/>
      <c r="X127" s="204"/>
      <c r="Y127" s="202">
        <f>O127+T127</f>
        <v>186</v>
      </c>
      <c r="Z127" s="203"/>
      <c r="AA127" s="203"/>
      <c r="AB127" s="203"/>
      <c r="AC127" s="203"/>
      <c r="AD127" s="204"/>
      <c r="AE127" s="202">
        <v>107</v>
      </c>
      <c r="AF127" s="203"/>
      <c r="AG127" s="203"/>
      <c r="AH127" s="203"/>
      <c r="AI127" s="204"/>
      <c r="AJ127" s="211"/>
      <c r="AK127" s="187"/>
      <c r="AL127" s="187"/>
      <c r="AM127" s="187"/>
      <c r="AN127" s="187"/>
      <c r="AO127" s="162"/>
      <c r="AP127" s="206" t="s">
        <v>691</v>
      </c>
      <c r="AQ127" s="207"/>
      <c r="AR127" s="207"/>
      <c r="AS127" s="207"/>
      <c r="AT127" s="207"/>
      <c r="AU127" s="207"/>
      <c r="AV127" s="208"/>
      <c r="AW127" s="202">
        <v>202</v>
      </c>
      <c r="AX127" s="203"/>
      <c r="AY127" s="203"/>
      <c r="AZ127" s="203"/>
      <c r="BA127" s="204"/>
      <c r="BB127" s="202">
        <v>204</v>
      </c>
      <c r="BC127" s="203"/>
      <c r="BD127" s="203"/>
      <c r="BE127" s="203"/>
      <c r="BF127" s="204"/>
      <c r="BG127" s="202">
        <f>BB127+AW127</f>
        <v>406</v>
      </c>
      <c r="BH127" s="203"/>
      <c r="BI127" s="203"/>
      <c r="BJ127" s="203"/>
      <c r="BK127" s="203"/>
      <c r="BL127" s="204"/>
      <c r="BM127" s="202">
        <v>110</v>
      </c>
      <c r="BN127" s="203"/>
      <c r="BO127" s="203"/>
      <c r="BP127" s="203"/>
      <c r="BQ127" s="205"/>
    </row>
    <row r="128" spans="2:69" s="21" customFormat="1" ht="12" customHeight="1">
      <c r="B128" s="211"/>
      <c r="C128" s="187"/>
      <c r="D128" s="187"/>
      <c r="E128" s="187"/>
      <c r="F128" s="187"/>
      <c r="G128" s="162"/>
      <c r="H128" s="206" t="s">
        <v>635</v>
      </c>
      <c r="I128" s="207"/>
      <c r="J128" s="207"/>
      <c r="K128" s="207"/>
      <c r="L128" s="207"/>
      <c r="M128" s="207"/>
      <c r="N128" s="208"/>
      <c r="O128" s="202">
        <v>56</v>
      </c>
      <c r="P128" s="203"/>
      <c r="Q128" s="203"/>
      <c r="R128" s="203"/>
      <c r="S128" s="204"/>
      <c r="T128" s="202">
        <v>60</v>
      </c>
      <c r="U128" s="203"/>
      <c r="V128" s="203"/>
      <c r="W128" s="203"/>
      <c r="X128" s="204"/>
      <c r="Y128" s="202">
        <f>O128+T128</f>
        <v>116</v>
      </c>
      <c r="Z128" s="203"/>
      <c r="AA128" s="203"/>
      <c r="AB128" s="203"/>
      <c r="AC128" s="203"/>
      <c r="AD128" s="204"/>
      <c r="AE128" s="202">
        <v>45</v>
      </c>
      <c r="AF128" s="203"/>
      <c r="AG128" s="203"/>
      <c r="AH128" s="203"/>
      <c r="AI128" s="204"/>
      <c r="AJ128" s="211"/>
      <c r="AK128" s="187"/>
      <c r="AL128" s="187"/>
      <c r="AM128" s="187"/>
      <c r="AN128" s="187"/>
      <c r="AO128" s="162"/>
      <c r="AP128" s="225" t="s">
        <v>692</v>
      </c>
      <c r="AQ128" s="226"/>
      <c r="AR128" s="226"/>
      <c r="AS128" s="226"/>
      <c r="AT128" s="226"/>
      <c r="AU128" s="226"/>
      <c r="AV128" s="227"/>
      <c r="AW128" s="222">
        <v>235</v>
      </c>
      <c r="AX128" s="223"/>
      <c r="AY128" s="223"/>
      <c r="AZ128" s="223"/>
      <c r="BA128" s="228"/>
      <c r="BB128" s="222">
        <v>245</v>
      </c>
      <c r="BC128" s="223"/>
      <c r="BD128" s="223"/>
      <c r="BE128" s="223"/>
      <c r="BF128" s="228"/>
      <c r="BG128" s="222">
        <f>BB128+AW128</f>
        <v>480</v>
      </c>
      <c r="BH128" s="223"/>
      <c r="BI128" s="223"/>
      <c r="BJ128" s="223"/>
      <c r="BK128" s="223"/>
      <c r="BL128" s="228"/>
      <c r="BM128" s="222">
        <v>152</v>
      </c>
      <c r="BN128" s="223"/>
      <c r="BO128" s="223"/>
      <c r="BP128" s="223"/>
      <c r="BQ128" s="224"/>
    </row>
    <row r="129" spans="2:69" s="21" customFormat="1" ht="12" customHeight="1" thickBot="1">
      <c r="B129" s="211"/>
      <c r="C129" s="187"/>
      <c r="D129" s="187"/>
      <c r="E129" s="187"/>
      <c r="F129" s="187"/>
      <c r="G129" s="162"/>
      <c r="H129" s="206" t="s">
        <v>636</v>
      </c>
      <c r="I129" s="207"/>
      <c r="J129" s="207"/>
      <c r="K129" s="207"/>
      <c r="L129" s="207"/>
      <c r="M129" s="207"/>
      <c r="N129" s="208"/>
      <c r="O129" s="202">
        <v>58</v>
      </c>
      <c r="P129" s="203"/>
      <c r="Q129" s="203"/>
      <c r="R129" s="203"/>
      <c r="S129" s="204"/>
      <c r="T129" s="202">
        <v>75</v>
      </c>
      <c r="U129" s="203"/>
      <c r="V129" s="203"/>
      <c r="W129" s="203"/>
      <c r="X129" s="204"/>
      <c r="Y129" s="202">
        <f>O129+T129</f>
        <v>133</v>
      </c>
      <c r="Z129" s="203"/>
      <c r="AA129" s="203"/>
      <c r="AB129" s="203"/>
      <c r="AC129" s="203"/>
      <c r="AD129" s="204"/>
      <c r="AE129" s="202">
        <v>62</v>
      </c>
      <c r="AF129" s="203"/>
      <c r="AG129" s="203"/>
      <c r="AH129" s="203"/>
      <c r="AI129" s="204"/>
      <c r="AJ129" s="212"/>
      <c r="AK129" s="213"/>
      <c r="AL129" s="213"/>
      <c r="AM129" s="213"/>
      <c r="AN129" s="213"/>
      <c r="AO129" s="214"/>
      <c r="AP129" s="218" t="s">
        <v>622</v>
      </c>
      <c r="AQ129" s="219"/>
      <c r="AR129" s="219"/>
      <c r="AS129" s="219"/>
      <c r="AT129" s="219"/>
      <c r="AU129" s="219"/>
      <c r="AV129" s="220"/>
      <c r="AW129" s="240">
        <f>SUM(AW124:BA128)</f>
        <v>1077</v>
      </c>
      <c r="AX129" s="241"/>
      <c r="AY129" s="241"/>
      <c r="AZ129" s="241"/>
      <c r="BA129" s="243"/>
      <c r="BB129" s="240">
        <f>SUM(BB124:BF128)</f>
        <v>1164</v>
      </c>
      <c r="BC129" s="241"/>
      <c r="BD129" s="241"/>
      <c r="BE129" s="241"/>
      <c r="BF129" s="243"/>
      <c r="BG129" s="240">
        <f>SUM(BG124:BL128)</f>
        <v>2241</v>
      </c>
      <c r="BH129" s="241"/>
      <c r="BI129" s="241"/>
      <c r="BJ129" s="241"/>
      <c r="BK129" s="241"/>
      <c r="BL129" s="243"/>
      <c r="BM129" s="240">
        <f>SUM(BM124:BQ128)</f>
        <v>759</v>
      </c>
      <c r="BN129" s="241"/>
      <c r="BO129" s="241"/>
      <c r="BP129" s="241"/>
      <c r="BQ129" s="242"/>
    </row>
    <row r="130" spans="2:69" s="21" customFormat="1" ht="12" customHeight="1" thickTop="1">
      <c r="B130" s="211"/>
      <c r="C130" s="187"/>
      <c r="D130" s="187"/>
      <c r="E130" s="187"/>
      <c r="F130" s="187"/>
      <c r="G130" s="162"/>
      <c r="H130" s="206" t="s">
        <v>637</v>
      </c>
      <c r="I130" s="207"/>
      <c r="J130" s="207"/>
      <c r="K130" s="207"/>
      <c r="L130" s="207"/>
      <c r="M130" s="207"/>
      <c r="N130" s="208"/>
      <c r="O130" s="202">
        <v>443</v>
      </c>
      <c r="P130" s="203"/>
      <c r="Q130" s="203"/>
      <c r="R130" s="203"/>
      <c r="S130" s="204"/>
      <c r="T130" s="202">
        <v>467</v>
      </c>
      <c r="U130" s="203"/>
      <c r="V130" s="203"/>
      <c r="W130" s="203"/>
      <c r="X130" s="204"/>
      <c r="Y130" s="202">
        <f>O130+T130</f>
        <v>910</v>
      </c>
      <c r="Z130" s="203"/>
      <c r="AA130" s="203"/>
      <c r="AB130" s="203"/>
      <c r="AC130" s="203"/>
      <c r="AD130" s="204"/>
      <c r="AE130" s="202">
        <v>352</v>
      </c>
      <c r="AF130" s="203"/>
      <c r="AG130" s="203"/>
      <c r="AH130" s="203"/>
      <c r="AI130" s="204"/>
      <c r="AJ130" s="209" t="s">
        <v>510</v>
      </c>
      <c r="AK130" s="181"/>
      <c r="AL130" s="181"/>
      <c r="AM130" s="181"/>
      <c r="AN130" s="181"/>
      <c r="AO130" s="210"/>
      <c r="AP130" s="232" t="s">
        <v>693</v>
      </c>
      <c r="AQ130" s="233"/>
      <c r="AR130" s="233"/>
      <c r="AS130" s="233"/>
      <c r="AT130" s="233"/>
      <c r="AU130" s="233"/>
      <c r="AV130" s="234"/>
      <c r="AW130" s="229">
        <v>82</v>
      </c>
      <c r="AX130" s="230"/>
      <c r="AY130" s="230"/>
      <c r="AZ130" s="230"/>
      <c r="BA130" s="235"/>
      <c r="BB130" s="229">
        <v>84</v>
      </c>
      <c r="BC130" s="230"/>
      <c r="BD130" s="230"/>
      <c r="BE130" s="230"/>
      <c r="BF130" s="235"/>
      <c r="BG130" s="229">
        <f>AW130+BB130</f>
        <v>166</v>
      </c>
      <c r="BH130" s="230"/>
      <c r="BI130" s="230"/>
      <c r="BJ130" s="230"/>
      <c r="BK130" s="230"/>
      <c r="BL130" s="235"/>
      <c r="BM130" s="229">
        <v>50</v>
      </c>
      <c r="BN130" s="230"/>
      <c r="BO130" s="230"/>
      <c r="BP130" s="230"/>
      <c r="BQ130" s="231"/>
    </row>
    <row r="131" spans="2:69" s="21" customFormat="1" ht="12" customHeight="1">
      <c r="B131" s="211"/>
      <c r="C131" s="187"/>
      <c r="D131" s="187"/>
      <c r="E131" s="187"/>
      <c r="F131" s="187"/>
      <c r="G131" s="162"/>
      <c r="H131" s="206" t="s">
        <v>638</v>
      </c>
      <c r="I131" s="207"/>
      <c r="J131" s="207"/>
      <c r="K131" s="207"/>
      <c r="L131" s="207"/>
      <c r="M131" s="207"/>
      <c r="N131" s="208"/>
      <c r="O131" s="202">
        <v>1559</v>
      </c>
      <c r="P131" s="203"/>
      <c r="Q131" s="203"/>
      <c r="R131" s="203"/>
      <c r="S131" s="204"/>
      <c r="T131" s="202">
        <v>1748</v>
      </c>
      <c r="U131" s="203"/>
      <c r="V131" s="203"/>
      <c r="W131" s="203"/>
      <c r="X131" s="204"/>
      <c r="Y131" s="202">
        <f>O131+T131</f>
        <v>3307</v>
      </c>
      <c r="Z131" s="203"/>
      <c r="AA131" s="203"/>
      <c r="AB131" s="203"/>
      <c r="AC131" s="203"/>
      <c r="AD131" s="204"/>
      <c r="AE131" s="202">
        <v>1290</v>
      </c>
      <c r="AF131" s="203"/>
      <c r="AG131" s="203"/>
      <c r="AH131" s="203"/>
      <c r="AI131" s="204"/>
      <c r="AJ131" s="211"/>
      <c r="AK131" s="187"/>
      <c r="AL131" s="187"/>
      <c r="AM131" s="187"/>
      <c r="AN131" s="187"/>
      <c r="AO131" s="162"/>
      <c r="AP131" s="206" t="s">
        <v>694</v>
      </c>
      <c r="AQ131" s="207"/>
      <c r="AR131" s="207"/>
      <c r="AS131" s="207"/>
      <c r="AT131" s="207"/>
      <c r="AU131" s="207"/>
      <c r="AV131" s="208"/>
      <c r="AW131" s="202">
        <v>81</v>
      </c>
      <c r="AX131" s="203"/>
      <c r="AY131" s="203"/>
      <c r="AZ131" s="203"/>
      <c r="BA131" s="204"/>
      <c r="BB131" s="202">
        <v>83</v>
      </c>
      <c r="BC131" s="203"/>
      <c r="BD131" s="203"/>
      <c r="BE131" s="203"/>
      <c r="BF131" s="204"/>
      <c r="BG131" s="202">
        <f>AW131+BB131</f>
        <v>164</v>
      </c>
      <c r="BH131" s="203"/>
      <c r="BI131" s="203"/>
      <c r="BJ131" s="203"/>
      <c r="BK131" s="203"/>
      <c r="BL131" s="204"/>
      <c r="BM131" s="202">
        <v>50</v>
      </c>
      <c r="BN131" s="203"/>
      <c r="BO131" s="203"/>
      <c r="BP131" s="203"/>
      <c r="BQ131" s="205"/>
    </row>
    <row r="132" spans="2:69" s="21" customFormat="1" ht="12" customHeight="1">
      <c r="B132" s="211"/>
      <c r="C132" s="187"/>
      <c r="D132" s="187"/>
      <c r="E132" s="187"/>
      <c r="F132" s="187"/>
      <c r="G132" s="162"/>
      <c r="H132" s="206" t="s">
        <v>639</v>
      </c>
      <c r="I132" s="207"/>
      <c r="J132" s="207"/>
      <c r="K132" s="207"/>
      <c r="L132" s="207"/>
      <c r="M132" s="207"/>
      <c r="N132" s="208"/>
      <c r="O132" s="202">
        <v>597</v>
      </c>
      <c r="P132" s="203"/>
      <c r="Q132" s="203"/>
      <c r="R132" s="203"/>
      <c r="S132" s="204"/>
      <c r="T132" s="202">
        <v>611</v>
      </c>
      <c r="U132" s="203"/>
      <c r="V132" s="203"/>
      <c r="W132" s="203"/>
      <c r="X132" s="204"/>
      <c r="Y132" s="202">
        <f>O132+T132</f>
        <v>1208</v>
      </c>
      <c r="Z132" s="203"/>
      <c r="AA132" s="203"/>
      <c r="AB132" s="203"/>
      <c r="AC132" s="203"/>
      <c r="AD132" s="204"/>
      <c r="AE132" s="202">
        <v>542</v>
      </c>
      <c r="AF132" s="203"/>
      <c r="AG132" s="203"/>
      <c r="AH132" s="203"/>
      <c r="AI132" s="204"/>
      <c r="AJ132" s="211"/>
      <c r="AK132" s="187"/>
      <c r="AL132" s="187"/>
      <c r="AM132" s="187"/>
      <c r="AN132" s="187"/>
      <c r="AO132" s="162"/>
      <c r="AP132" s="206" t="s">
        <v>695</v>
      </c>
      <c r="AQ132" s="207"/>
      <c r="AR132" s="207"/>
      <c r="AS132" s="207"/>
      <c r="AT132" s="207"/>
      <c r="AU132" s="207"/>
      <c r="AV132" s="208"/>
      <c r="AW132" s="202">
        <v>206</v>
      </c>
      <c r="AX132" s="203"/>
      <c r="AY132" s="203"/>
      <c r="AZ132" s="203"/>
      <c r="BA132" s="204"/>
      <c r="BB132" s="202">
        <v>227</v>
      </c>
      <c r="BC132" s="203"/>
      <c r="BD132" s="203"/>
      <c r="BE132" s="203"/>
      <c r="BF132" s="204"/>
      <c r="BG132" s="202">
        <f>AW132+BB132</f>
        <v>433</v>
      </c>
      <c r="BH132" s="203"/>
      <c r="BI132" s="203"/>
      <c r="BJ132" s="203"/>
      <c r="BK132" s="203"/>
      <c r="BL132" s="204"/>
      <c r="BM132" s="202">
        <v>119</v>
      </c>
      <c r="BN132" s="203"/>
      <c r="BO132" s="203"/>
      <c r="BP132" s="203"/>
      <c r="BQ132" s="205"/>
    </row>
    <row r="133" spans="2:69" s="21" customFormat="1" ht="12" customHeight="1">
      <c r="B133" s="211"/>
      <c r="C133" s="187"/>
      <c r="D133" s="187"/>
      <c r="E133" s="187"/>
      <c r="F133" s="187"/>
      <c r="G133" s="162"/>
      <c r="H133" s="206" t="s">
        <v>640</v>
      </c>
      <c r="I133" s="207"/>
      <c r="J133" s="207"/>
      <c r="K133" s="207"/>
      <c r="L133" s="207"/>
      <c r="M133" s="207"/>
      <c r="N133" s="208"/>
      <c r="O133" s="202">
        <v>505</v>
      </c>
      <c r="P133" s="203"/>
      <c r="Q133" s="203"/>
      <c r="R133" s="203"/>
      <c r="S133" s="204"/>
      <c r="T133" s="202">
        <v>574</v>
      </c>
      <c r="U133" s="203"/>
      <c r="V133" s="203"/>
      <c r="W133" s="203"/>
      <c r="X133" s="204"/>
      <c r="Y133" s="202">
        <f>O133+T133</f>
        <v>1079</v>
      </c>
      <c r="Z133" s="203"/>
      <c r="AA133" s="203"/>
      <c r="AB133" s="203"/>
      <c r="AC133" s="203"/>
      <c r="AD133" s="204"/>
      <c r="AE133" s="202">
        <v>409</v>
      </c>
      <c r="AF133" s="203"/>
      <c r="AG133" s="203"/>
      <c r="AH133" s="203"/>
      <c r="AI133" s="204"/>
      <c r="AJ133" s="211"/>
      <c r="AK133" s="187"/>
      <c r="AL133" s="187"/>
      <c r="AM133" s="187"/>
      <c r="AN133" s="187"/>
      <c r="AO133" s="162"/>
      <c r="AP133" s="206" t="s">
        <v>696</v>
      </c>
      <c r="AQ133" s="207"/>
      <c r="AR133" s="207"/>
      <c r="AS133" s="207"/>
      <c r="AT133" s="207"/>
      <c r="AU133" s="207"/>
      <c r="AV133" s="208"/>
      <c r="AW133" s="202">
        <v>205</v>
      </c>
      <c r="AX133" s="203"/>
      <c r="AY133" s="203"/>
      <c r="AZ133" s="203"/>
      <c r="BA133" s="204"/>
      <c r="BB133" s="202">
        <v>235</v>
      </c>
      <c r="BC133" s="203"/>
      <c r="BD133" s="203"/>
      <c r="BE133" s="203"/>
      <c r="BF133" s="204"/>
      <c r="BG133" s="202">
        <f>AW133+BB133</f>
        <v>440</v>
      </c>
      <c r="BH133" s="203"/>
      <c r="BI133" s="203"/>
      <c r="BJ133" s="203"/>
      <c r="BK133" s="203"/>
      <c r="BL133" s="204"/>
      <c r="BM133" s="202">
        <v>142</v>
      </c>
      <c r="BN133" s="203"/>
      <c r="BO133" s="203"/>
      <c r="BP133" s="203"/>
      <c r="BQ133" s="205"/>
    </row>
    <row r="134" spans="2:69" s="21" customFormat="1" ht="12" customHeight="1">
      <c r="B134" s="211"/>
      <c r="C134" s="187"/>
      <c r="D134" s="187"/>
      <c r="E134" s="187"/>
      <c r="F134" s="187"/>
      <c r="G134" s="162"/>
      <c r="H134" s="206" t="s">
        <v>641</v>
      </c>
      <c r="I134" s="207"/>
      <c r="J134" s="207"/>
      <c r="K134" s="207"/>
      <c r="L134" s="207"/>
      <c r="M134" s="207"/>
      <c r="N134" s="208"/>
      <c r="O134" s="202">
        <v>898</v>
      </c>
      <c r="P134" s="203"/>
      <c r="Q134" s="203"/>
      <c r="R134" s="203"/>
      <c r="S134" s="204"/>
      <c r="T134" s="202">
        <v>954</v>
      </c>
      <c r="U134" s="203"/>
      <c r="V134" s="203"/>
      <c r="W134" s="203"/>
      <c r="X134" s="204"/>
      <c r="Y134" s="202">
        <f>O134+T134</f>
        <v>1852</v>
      </c>
      <c r="Z134" s="203"/>
      <c r="AA134" s="203"/>
      <c r="AB134" s="203"/>
      <c r="AC134" s="203"/>
      <c r="AD134" s="204"/>
      <c r="AE134" s="202">
        <v>650</v>
      </c>
      <c r="AF134" s="203"/>
      <c r="AG134" s="203"/>
      <c r="AH134" s="203"/>
      <c r="AI134" s="204"/>
      <c r="AJ134" s="211"/>
      <c r="AK134" s="187"/>
      <c r="AL134" s="187"/>
      <c r="AM134" s="187"/>
      <c r="AN134" s="187"/>
      <c r="AO134" s="162"/>
      <c r="AP134" s="206" t="s">
        <v>697</v>
      </c>
      <c r="AQ134" s="207"/>
      <c r="AR134" s="207"/>
      <c r="AS134" s="207"/>
      <c r="AT134" s="207"/>
      <c r="AU134" s="207"/>
      <c r="AV134" s="208"/>
      <c r="AW134" s="202">
        <v>97</v>
      </c>
      <c r="AX134" s="203"/>
      <c r="AY134" s="203"/>
      <c r="AZ134" s="203"/>
      <c r="BA134" s="204"/>
      <c r="BB134" s="202">
        <v>97</v>
      </c>
      <c r="BC134" s="203"/>
      <c r="BD134" s="203"/>
      <c r="BE134" s="203"/>
      <c r="BF134" s="204"/>
      <c r="BG134" s="202">
        <f>AW134+BB134</f>
        <v>194</v>
      </c>
      <c r="BH134" s="203"/>
      <c r="BI134" s="203"/>
      <c r="BJ134" s="203"/>
      <c r="BK134" s="203"/>
      <c r="BL134" s="204"/>
      <c r="BM134" s="202">
        <v>65</v>
      </c>
      <c r="BN134" s="203"/>
      <c r="BO134" s="203"/>
      <c r="BP134" s="203"/>
      <c r="BQ134" s="205"/>
    </row>
    <row r="135" spans="2:69" s="21" customFormat="1" ht="12" customHeight="1">
      <c r="B135" s="211"/>
      <c r="C135" s="187"/>
      <c r="D135" s="187"/>
      <c r="E135" s="187"/>
      <c r="F135" s="187"/>
      <c r="G135" s="162"/>
      <c r="H135" s="206" t="s">
        <v>642</v>
      </c>
      <c r="I135" s="207"/>
      <c r="J135" s="207"/>
      <c r="K135" s="207"/>
      <c r="L135" s="207"/>
      <c r="M135" s="207"/>
      <c r="N135" s="208"/>
      <c r="O135" s="202">
        <v>44</v>
      </c>
      <c r="P135" s="203"/>
      <c r="Q135" s="203"/>
      <c r="R135" s="203"/>
      <c r="S135" s="204"/>
      <c r="T135" s="202">
        <v>52</v>
      </c>
      <c r="U135" s="203"/>
      <c r="V135" s="203"/>
      <c r="W135" s="203"/>
      <c r="X135" s="204"/>
      <c r="Y135" s="202">
        <f>O135+T135</f>
        <v>96</v>
      </c>
      <c r="Z135" s="203"/>
      <c r="AA135" s="203"/>
      <c r="AB135" s="203"/>
      <c r="AC135" s="203"/>
      <c r="AD135" s="204"/>
      <c r="AE135" s="202">
        <v>34</v>
      </c>
      <c r="AF135" s="203"/>
      <c r="AG135" s="203"/>
      <c r="AH135" s="203"/>
      <c r="AI135" s="204"/>
      <c r="AJ135" s="211"/>
      <c r="AK135" s="187"/>
      <c r="AL135" s="187"/>
      <c r="AM135" s="187"/>
      <c r="AN135" s="187"/>
      <c r="AO135" s="162"/>
      <c r="AP135" s="225" t="s">
        <v>698</v>
      </c>
      <c r="AQ135" s="226"/>
      <c r="AR135" s="226"/>
      <c r="AS135" s="226"/>
      <c r="AT135" s="226"/>
      <c r="AU135" s="226"/>
      <c r="AV135" s="227"/>
      <c r="AW135" s="222">
        <v>227</v>
      </c>
      <c r="AX135" s="223"/>
      <c r="AY135" s="223"/>
      <c r="AZ135" s="223"/>
      <c r="BA135" s="228"/>
      <c r="BB135" s="222">
        <v>232</v>
      </c>
      <c r="BC135" s="223"/>
      <c r="BD135" s="223"/>
      <c r="BE135" s="223"/>
      <c r="BF135" s="228"/>
      <c r="BG135" s="222">
        <f>AW135+BB135</f>
        <v>459</v>
      </c>
      <c r="BH135" s="223"/>
      <c r="BI135" s="223"/>
      <c r="BJ135" s="223"/>
      <c r="BK135" s="223"/>
      <c r="BL135" s="228"/>
      <c r="BM135" s="222">
        <v>153</v>
      </c>
      <c r="BN135" s="223"/>
      <c r="BO135" s="223"/>
      <c r="BP135" s="223"/>
      <c r="BQ135" s="224"/>
    </row>
    <row r="136" spans="2:69" s="21" customFormat="1" ht="12" customHeight="1" thickBot="1">
      <c r="B136" s="211"/>
      <c r="C136" s="187"/>
      <c r="D136" s="187"/>
      <c r="E136" s="187"/>
      <c r="F136" s="187"/>
      <c r="G136" s="162"/>
      <c r="H136" s="206" t="s">
        <v>643</v>
      </c>
      <c r="I136" s="207"/>
      <c r="J136" s="207"/>
      <c r="K136" s="207"/>
      <c r="L136" s="207"/>
      <c r="M136" s="207"/>
      <c r="N136" s="208"/>
      <c r="O136" s="202">
        <v>333</v>
      </c>
      <c r="P136" s="203"/>
      <c r="Q136" s="203"/>
      <c r="R136" s="203"/>
      <c r="S136" s="204"/>
      <c r="T136" s="202">
        <v>385</v>
      </c>
      <c r="U136" s="203"/>
      <c r="V136" s="203"/>
      <c r="W136" s="203"/>
      <c r="X136" s="204"/>
      <c r="Y136" s="202">
        <f>O136+T136</f>
        <v>718</v>
      </c>
      <c r="Z136" s="203"/>
      <c r="AA136" s="203"/>
      <c r="AB136" s="203"/>
      <c r="AC136" s="203"/>
      <c r="AD136" s="204"/>
      <c r="AE136" s="202">
        <v>294</v>
      </c>
      <c r="AF136" s="203"/>
      <c r="AG136" s="203"/>
      <c r="AH136" s="203"/>
      <c r="AI136" s="204"/>
      <c r="AJ136" s="212"/>
      <c r="AK136" s="213"/>
      <c r="AL136" s="213"/>
      <c r="AM136" s="213"/>
      <c r="AN136" s="213"/>
      <c r="AO136" s="214"/>
      <c r="AP136" s="218" t="s">
        <v>622</v>
      </c>
      <c r="AQ136" s="219"/>
      <c r="AR136" s="219"/>
      <c r="AS136" s="219"/>
      <c r="AT136" s="219"/>
      <c r="AU136" s="219"/>
      <c r="AV136" s="220"/>
      <c r="AW136" s="215">
        <f>SUM(AW130:BA135)</f>
        <v>898</v>
      </c>
      <c r="AX136" s="216"/>
      <c r="AY136" s="216"/>
      <c r="AZ136" s="216"/>
      <c r="BA136" s="221"/>
      <c r="BB136" s="215">
        <f>SUM(BB130:BF135)</f>
        <v>958</v>
      </c>
      <c r="BC136" s="216"/>
      <c r="BD136" s="216"/>
      <c r="BE136" s="216"/>
      <c r="BF136" s="221"/>
      <c r="BG136" s="215">
        <f>SUM(BG130:BL135)</f>
        <v>1856</v>
      </c>
      <c r="BH136" s="216"/>
      <c r="BI136" s="216"/>
      <c r="BJ136" s="216"/>
      <c r="BK136" s="216"/>
      <c r="BL136" s="221"/>
      <c r="BM136" s="215">
        <f>SUM(BM130:BQ135)</f>
        <v>579</v>
      </c>
      <c r="BN136" s="216"/>
      <c r="BO136" s="216"/>
      <c r="BP136" s="216"/>
      <c r="BQ136" s="217"/>
    </row>
    <row r="137" spans="2:69" s="21" customFormat="1" ht="12" customHeight="1" thickTop="1">
      <c r="B137" s="211"/>
      <c r="C137" s="187"/>
      <c r="D137" s="187"/>
      <c r="E137" s="187"/>
      <c r="F137" s="187"/>
      <c r="G137" s="162"/>
      <c r="H137" s="225" t="s">
        <v>644</v>
      </c>
      <c r="I137" s="226"/>
      <c r="J137" s="226"/>
      <c r="K137" s="226"/>
      <c r="L137" s="226"/>
      <c r="M137" s="226"/>
      <c r="N137" s="227"/>
      <c r="O137" s="222">
        <v>242</v>
      </c>
      <c r="P137" s="223"/>
      <c r="Q137" s="223"/>
      <c r="R137" s="223"/>
      <c r="S137" s="228"/>
      <c r="T137" s="222">
        <v>250</v>
      </c>
      <c r="U137" s="223"/>
      <c r="V137" s="223"/>
      <c r="W137" s="223"/>
      <c r="X137" s="228"/>
      <c r="Y137" s="222">
        <f>O137+T137</f>
        <v>492</v>
      </c>
      <c r="Z137" s="223"/>
      <c r="AA137" s="223"/>
      <c r="AB137" s="223"/>
      <c r="AC137" s="223"/>
      <c r="AD137" s="228"/>
      <c r="AE137" s="222">
        <v>239</v>
      </c>
      <c r="AF137" s="223"/>
      <c r="AG137" s="223"/>
      <c r="AH137" s="223"/>
      <c r="AI137" s="228"/>
      <c r="AJ137" s="196" t="s">
        <v>720</v>
      </c>
      <c r="AK137" s="197"/>
      <c r="AL137" s="197"/>
      <c r="AM137" s="197"/>
      <c r="AN137" s="197"/>
      <c r="AO137" s="197"/>
      <c r="AP137" s="232" t="s">
        <v>800</v>
      </c>
      <c r="AQ137" s="233"/>
      <c r="AR137" s="233"/>
      <c r="AS137" s="233"/>
      <c r="AT137" s="233"/>
      <c r="AU137" s="233"/>
      <c r="AV137" s="234"/>
      <c r="AW137" s="236">
        <v>249</v>
      </c>
      <c r="AX137" s="237"/>
      <c r="AY137" s="237"/>
      <c r="AZ137" s="237"/>
      <c r="BA137" s="239"/>
      <c r="BB137" s="236">
        <v>244</v>
      </c>
      <c r="BC137" s="237"/>
      <c r="BD137" s="237"/>
      <c r="BE137" s="237"/>
      <c r="BF137" s="239"/>
      <c r="BG137" s="236">
        <f>AW137+BB137</f>
        <v>493</v>
      </c>
      <c r="BH137" s="237"/>
      <c r="BI137" s="237"/>
      <c r="BJ137" s="237"/>
      <c r="BK137" s="237"/>
      <c r="BL137" s="239"/>
      <c r="BM137" s="236">
        <v>142</v>
      </c>
      <c r="BN137" s="237"/>
      <c r="BO137" s="237"/>
      <c r="BP137" s="237"/>
      <c r="BQ137" s="238"/>
    </row>
    <row r="138" spans="2:69" s="21" customFormat="1" ht="12" customHeight="1" thickBot="1">
      <c r="B138" s="212"/>
      <c r="C138" s="213"/>
      <c r="D138" s="213"/>
      <c r="E138" s="213"/>
      <c r="F138" s="213"/>
      <c r="G138" s="214"/>
      <c r="H138" s="218" t="s">
        <v>622</v>
      </c>
      <c r="I138" s="219"/>
      <c r="J138" s="219"/>
      <c r="K138" s="219"/>
      <c r="L138" s="219"/>
      <c r="M138" s="219"/>
      <c r="N138" s="220"/>
      <c r="O138" s="215">
        <f>SUM(O116:S137)</f>
        <v>7782</v>
      </c>
      <c r="P138" s="216"/>
      <c r="Q138" s="216"/>
      <c r="R138" s="216"/>
      <c r="S138" s="221"/>
      <c r="T138" s="215">
        <f>SUM(T116:X137)</f>
        <v>8620</v>
      </c>
      <c r="U138" s="216"/>
      <c r="V138" s="216"/>
      <c r="W138" s="216"/>
      <c r="X138" s="221"/>
      <c r="Y138" s="215">
        <f>SUM(Y116:AD137)</f>
        <v>16402</v>
      </c>
      <c r="Z138" s="216"/>
      <c r="AA138" s="216"/>
      <c r="AB138" s="216"/>
      <c r="AC138" s="216"/>
      <c r="AD138" s="221"/>
      <c r="AE138" s="215">
        <f>SUM(AE116:AI137)</f>
        <v>6546</v>
      </c>
      <c r="AF138" s="216"/>
      <c r="AG138" s="216"/>
      <c r="AH138" s="216"/>
      <c r="AI138" s="217"/>
      <c r="AJ138" s="198"/>
      <c r="AK138" s="199"/>
      <c r="AL138" s="199"/>
      <c r="AM138" s="199"/>
      <c r="AN138" s="199"/>
      <c r="AO138" s="199"/>
      <c r="AP138" s="206" t="s">
        <v>801</v>
      </c>
      <c r="AQ138" s="207"/>
      <c r="AR138" s="207"/>
      <c r="AS138" s="207"/>
      <c r="AT138" s="207"/>
      <c r="AU138" s="207"/>
      <c r="AV138" s="208"/>
      <c r="AW138" s="202">
        <v>112</v>
      </c>
      <c r="AX138" s="203"/>
      <c r="AY138" s="203"/>
      <c r="AZ138" s="203"/>
      <c r="BA138" s="204"/>
      <c r="BB138" s="202">
        <v>120</v>
      </c>
      <c r="BC138" s="203"/>
      <c r="BD138" s="203"/>
      <c r="BE138" s="203"/>
      <c r="BF138" s="204"/>
      <c r="BG138" s="202">
        <f>AW138+BB138</f>
        <v>232</v>
      </c>
      <c r="BH138" s="203"/>
      <c r="BI138" s="203"/>
      <c r="BJ138" s="203"/>
      <c r="BK138" s="203"/>
      <c r="BL138" s="204"/>
      <c r="BM138" s="202">
        <v>72</v>
      </c>
      <c r="BN138" s="203"/>
      <c r="BO138" s="203"/>
      <c r="BP138" s="203"/>
      <c r="BQ138" s="205"/>
    </row>
    <row r="139" spans="2:69" s="21" customFormat="1" ht="12" customHeight="1" thickTop="1">
      <c r="B139" s="209" t="s">
        <v>719</v>
      </c>
      <c r="C139" s="181"/>
      <c r="D139" s="181"/>
      <c r="E139" s="181"/>
      <c r="F139" s="181"/>
      <c r="G139" s="210"/>
      <c r="H139" s="232" t="s">
        <v>645</v>
      </c>
      <c r="I139" s="233"/>
      <c r="J139" s="233"/>
      <c r="K139" s="233"/>
      <c r="L139" s="233"/>
      <c r="M139" s="233"/>
      <c r="N139" s="234"/>
      <c r="O139" s="229">
        <v>46</v>
      </c>
      <c r="P139" s="230"/>
      <c r="Q139" s="230"/>
      <c r="R139" s="230"/>
      <c r="S139" s="235"/>
      <c r="T139" s="229">
        <v>44</v>
      </c>
      <c r="U139" s="230"/>
      <c r="V139" s="230"/>
      <c r="W139" s="230"/>
      <c r="X139" s="235"/>
      <c r="Y139" s="229">
        <f>O139+T139</f>
        <v>90</v>
      </c>
      <c r="Z139" s="230"/>
      <c r="AA139" s="230"/>
      <c r="AB139" s="230"/>
      <c r="AC139" s="230"/>
      <c r="AD139" s="235"/>
      <c r="AE139" s="229">
        <v>30</v>
      </c>
      <c r="AF139" s="230"/>
      <c r="AG139" s="230"/>
      <c r="AH139" s="230"/>
      <c r="AI139" s="235"/>
      <c r="AJ139" s="198"/>
      <c r="AK139" s="199"/>
      <c r="AL139" s="199"/>
      <c r="AM139" s="199"/>
      <c r="AN139" s="199"/>
      <c r="AO139" s="199"/>
      <c r="AP139" s="206" t="s">
        <v>802</v>
      </c>
      <c r="AQ139" s="207"/>
      <c r="AR139" s="207"/>
      <c r="AS139" s="207"/>
      <c r="AT139" s="207"/>
      <c r="AU139" s="207"/>
      <c r="AV139" s="208"/>
      <c r="AW139" s="202">
        <v>140</v>
      </c>
      <c r="AX139" s="203"/>
      <c r="AY139" s="203"/>
      <c r="AZ139" s="203"/>
      <c r="BA139" s="204"/>
      <c r="BB139" s="202">
        <v>159</v>
      </c>
      <c r="BC139" s="203"/>
      <c r="BD139" s="203"/>
      <c r="BE139" s="203"/>
      <c r="BF139" s="204"/>
      <c r="BG139" s="202">
        <f>AW139+BB139</f>
        <v>299</v>
      </c>
      <c r="BH139" s="203"/>
      <c r="BI139" s="203"/>
      <c r="BJ139" s="203"/>
      <c r="BK139" s="203"/>
      <c r="BL139" s="204"/>
      <c r="BM139" s="202">
        <v>94</v>
      </c>
      <c r="BN139" s="203"/>
      <c r="BO139" s="203"/>
      <c r="BP139" s="203"/>
      <c r="BQ139" s="205"/>
    </row>
    <row r="140" spans="2:69" s="21" customFormat="1" ht="12" customHeight="1">
      <c r="B140" s="211"/>
      <c r="C140" s="187"/>
      <c r="D140" s="187"/>
      <c r="E140" s="187"/>
      <c r="F140" s="187"/>
      <c r="G140" s="162"/>
      <c r="H140" s="206" t="s">
        <v>646</v>
      </c>
      <c r="I140" s="207"/>
      <c r="J140" s="207"/>
      <c r="K140" s="207"/>
      <c r="L140" s="207"/>
      <c r="M140" s="207"/>
      <c r="N140" s="208"/>
      <c r="O140" s="202">
        <v>67</v>
      </c>
      <c r="P140" s="203"/>
      <c r="Q140" s="203"/>
      <c r="R140" s="203"/>
      <c r="S140" s="204"/>
      <c r="T140" s="202">
        <v>67</v>
      </c>
      <c r="U140" s="203"/>
      <c r="V140" s="203"/>
      <c r="W140" s="203"/>
      <c r="X140" s="204"/>
      <c r="Y140" s="202">
        <f>O140+T140</f>
        <v>134</v>
      </c>
      <c r="Z140" s="203"/>
      <c r="AA140" s="203"/>
      <c r="AB140" s="203"/>
      <c r="AC140" s="203"/>
      <c r="AD140" s="204"/>
      <c r="AE140" s="202">
        <v>39</v>
      </c>
      <c r="AF140" s="203"/>
      <c r="AG140" s="203"/>
      <c r="AH140" s="203"/>
      <c r="AI140" s="204"/>
      <c r="AJ140" s="198"/>
      <c r="AK140" s="199"/>
      <c r="AL140" s="199"/>
      <c r="AM140" s="199"/>
      <c r="AN140" s="199"/>
      <c r="AO140" s="199"/>
      <c r="AP140" s="206" t="s">
        <v>803</v>
      </c>
      <c r="AQ140" s="207"/>
      <c r="AR140" s="207"/>
      <c r="AS140" s="207"/>
      <c r="AT140" s="207"/>
      <c r="AU140" s="207"/>
      <c r="AV140" s="208"/>
      <c r="AW140" s="202">
        <v>283</v>
      </c>
      <c r="AX140" s="203"/>
      <c r="AY140" s="203"/>
      <c r="AZ140" s="203"/>
      <c r="BA140" s="204"/>
      <c r="BB140" s="202">
        <v>336</v>
      </c>
      <c r="BC140" s="203"/>
      <c r="BD140" s="203"/>
      <c r="BE140" s="203"/>
      <c r="BF140" s="204"/>
      <c r="BG140" s="202">
        <f>AW140+BB140</f>
        <v>619</v>
      </c>
      <c r="BH140" s="203"/>
      <c r="BI140" s="203"/>
      <c r="BJ140" s="203"/>
      <c r="BK140" s="203"/>
      <c r="BL140" s="204"/>
      <c r="BM140" s="202">
        <v>201</v>
      </c>
      <c r="BN140" s="203"/>
      <c r="BO140" s="203"/>
      <c r="BP140" s="203"/>
      <c r="BQ140" s="205"/>
    </row>
    <row r="141" spans="2:69" s="21" customFormat="1" ht="12" customHeight="1">
      <c r="B141" s="211"/>
      <c r="C141" s="187"/>
      <c r="D141" s="187"/>
      <c r="E141" s="187"/>
      <c r="F141" s="187"/>
      <c r="G141" s="162"/>
      <c r="H141" s="206" t="s">
        <v>647</v>
      </c>
      <c r="I141" s="207"/>
      <c r="J141" s="207"/>
      <c r="K141" s="207"/>
      <c r="L141" s="207"/>
      <c r="M141" s="207"/>
      <c r="N141" s="208"/>
      <c r="O141" s="202">
        <v>79</v>
      </c>
      <c r="P141" s="203"/>
      <c r="Q141" s="203"/>
      <c r="R141" s="203"/>
      <c r="S141" s="204"/>
      <c r="T141" s="202">
        <v>94</v>
      </c>
      <c r="U141" s="203"/>
      <c r="V141" s="203"/>
      <c r="W141" s="203"/>
      <c r="X141" s="204"/>
      <c r="Y141" s="202">
        <f>O141+T141</f>
        <v>173</v>
      </c>
      <c r="Z141" s="203"/>
      <c r="AA141" s="203"/>
      <c r="AB141" s="203"/>
      <c r="AC141" s="203"/>
      <c r="AD141" s="204"/>
      <c r="AE141" s="202">
        <v>67</v>
      </c>
      <c r="AF141" s="203"/>
      <c r="AG141" s="203"/>
      <c r="AH141" s="203"/>
      <c r="AI141" s="204"/>
      <c r="AJ141" s="198"/>
      <c r="AK141" s="199"/>
      <c r="AL141" s="199"/>
      <c r="AM141" s="199"/>
      <c r="AN141" s="199"/>
      <c r="AO141" s="199"/>
      <c r="AP141" s="206" t="s">
        <v>804</v>
      </c>
      <c r="AQ141" s="207"/>
      <c r="AR141" s="207"/>
      <c r="AS141" s="207"/>
      <c r="AT141" s="207"/>
      <c r="AU141" s="207"/>
      <c r="AV141" s="208"/>
      <c r="AW141" s="202">
        <f>413+590</f>
        <v>1003</v>
      </c>
      <c r="AX141" s="203"/>
      <c r="AY141" s="203"/>
      <c r="AZ141" s="203"/>
      <c r="BA141" s="204"/>
      <c r="BB141" s="202">
        <f>459+622</f>
        <v>1081</v>
      </c>
      <c r="BC141" s="203"/>
      <c r="BD141" s="203"/>
      <c r="BE141" s="203"/>
      <c r="BF141" s="204"/>
      <c r="BG141" s="202">
        <f>AW141+BB141</f>
        <v>2084</v>
      </c>
      <c r="BH141" s="203"/>
      <c r="BI141" s="203"/>
      <c r="BJ141" s="203"/>
      <c r="BK141" s="203"/>
      <c r="BL141" s="204"/>
      <c r="BM141" s="202">
        <f>290+435</f>
        <v>725</v>
      </c>
      <c r="BN141" s="203"/>
      <c r="BO141" s="203"/>
      <c r="BP141" s="203"/>
      <c r="BQ141" s="205"/>
    </row>
    <row r="142" spans="2:69" s="21" customFormat="1" ht="12" customHeight="1">
      <c r="B142" s="211"/>
      <c r="C142" s="187"/>
      <c r="D142" s="187"/>
      <c r="E142" s="187"/>
      <c r="F142" s="187"/>
      <c r="G142" s="162"/>
      <c r="H142" s="206" t="s">
        <v>648</v>
      </c>
      <c r="I142" s="207"/>
      <c r="J142" s="207"/>
      <c r="K142" s="207"/>
      <c r="L142" s="207"/>
      <c r="M142" s="207"/>
      <c r="N142" s="208"/>
      <c r="O142" s="202">
        <v>64</v>
      </c>
      <c r="P142" s="203"/>
      <c r="Q142" s="203"/>
      <c r="R142" s="203"/>
      <c r="S142" s="204"/>
      <c r="T142" s="202">
        <v>64</v>
      </c>
      <c r="U142" s="203"/>
      <c r="V142" s="203"/>
      <c r="W142" s="203"/>
      <c r="X142" s="204"/>
      <c r="Y142" s="202">
        <f>O142+T142</f>
        <v>128</v>
      </c>
      <c r="Z142" s="203"/>
      <c r="AA142" s="203"/>
      <c r="AB142" s="203"/>
      <c r="AC142" s="203"/>
      <c r="AD142" s="204"/>
      <c r="AE142" s="202">
        <v>45</v>
      </c>
      <c r="AF142" s="203"/>
      <c r="AG142" s="203"/>
      <c r="AH142" s="203"/>
      <c r="AI142" s="204"/>
      <c r="AJ142" s="198"/>
      <c r="AK142" s="199"/>
      <c r="AL142" s="199"/>
      <c r="AM142" s="199"/>
      <c r="AN142" s="199"/>
      <c r="AO142" s="199"/>
      <c r="AP142" s="206" t="s">
        <v>805</v>
      </c>
      <c r="AQ142" s="207"/>
      <c r="AR142" s="207"/>
      <c r="AS142" s="207"/>
      <c r="AT142" s="207"/>
      <c r="AU142" s="207"/>
      <c r="AV142" s="208"/>
      <c r="AW142" s="202">
        <v>266</v>
      </c>
      <c r="AX142" s="203"/>
      <c r="AY142" s="203"/>
      <c r="AZ142" s="203"/>
      <c r="BA142" s="204"/>
      <c r="BB142" s="202">
        <v>293</v>
      </c>
      <c r="BC142" s="203"/>
      <c r="BD142" s="203"/>
      <c r="BE142" s="203"/>
      <c r="BF142" s="204"/>
      <c r="BG142" s="202">
        <f>AW142+BB142</f>
        <v>559</v>
      </c>
      <c r="BH142" s="203"/>
      <c r="BI142" s="203"/>
      <c r="BJ142" s="203"/>
      <c r="BK142" s="203"/>
      <c r="BL142" s="204"/>
      <c r="BM142" s="202">
        <v>174</v>
      </c>
      <c r="BN142" s="203"/>
      <c r="BO142" s="203"/>
      <c r="BP142" s="203"/>
      <c r="BQ142" s="205"/>
    </row>
    <row r="143" spans="2:69" s="21" customFormat="1" ht="12" customHeight="1">
      <c r="B143" s="211"/>
      <c r="C143" s="187"/>
      <c r="D143" s="187"/>
      <c r="E143" s="187"/>
      <c r="F143" s="187"/>
      <c r="G143" s="162"/>
      <c r="H143" s="206" t="s">
        <v>649</v>
      </c>
      <c r="I143" s="207"/>
      <c r="J143" s="207"/>
      <c r="K143" s="207"/>
      <c r="L143" s="207"/>
      <c r="M143" s="207"/>
      <c r="N143" s="208"/>
      <c r="O143" s="202">
        <v>75</v>
      </c>
      <c r="P143" s="203"/>
      <c r="Q143" s="203"/>
      <c r="R143" s="203"/>
      <c r="S143" s="204"/>
      <c r="T143" s="202">
        <v>88</v>
      </c>
      <c r="U143" s="203"/>
      <c r="V143" s="203"/>
      <c r="W143" s="203"/>
      <c r="X143" s="204"/>
      <c r="Y143" s="202">
        <f>O143+T143</f>
        <v>163</v>
      </c>
      <c r="Z143" s="203"/>
      <c r="AA143" s="203"/>
      <c r="AB143" s="203"/>
      <c r="AC143" s="203"/>
      <c r="AD143" s="204"/>
      <c r="AE143" s="202">
        <v>51</v>
      </c>
      <c r="AF143" s="203"/>
      <c r="AG143" s="203"/>
      <c r="AH143" s="203"/>
      <c r="AI143" s="204"/>
      <c r="AJ143" s="198"/>
      <c r="AK143" s="199"/>
      <c r="AL143" s="199"/>
      <c r="AM143" s="199"/>
      <c r="AN143" s="199"/>
      <c r="AO143" s="199"/>
      <c r="AP143" s="206" t="s">
        <v>806</v>
      </c>
      <c r="AQ143" s="207"/>
      <c r="AR143" s="207"/>
      <c r="AS143" s="207"/>
      <c r="AT143" s="207"/>
      <c r="AU143" s="207"/>
      <c r="AV143" s="208"/>
      <c r="AW143" s="202">
        <v>9</v>
      </c>
      <c r="AX143" s="203"/>
      <c r="AY143" s="203"/>
      <c r="AZ143" s="203"/>
      <c r="BA143" s="204"/>
      <c r="BB143" s="202">
        <v>7</v>
      </c>
      <c r="BC143" s="203"/>
      <c r="BD143" s="203"/>
      <c r="BE143" s="203"/>
      <c r="BF143" s="204"/>
      <c r="BG143" s="202">
        <f>AW143+BB143</f>
        <v>16</v>
      </c>
      <c r="BH143" s="203"/>
      <c r="BI143" s="203"/>
      <c r="BJ143" s="203"/>
      <c r="BK143" s="203"/>
      <c r="BL143" s="204"/>
      <c r="BM143" s="202">
        <v>13</v>
      </c>
      <c r="BN143" s="203"/>
      <c r="BO143" s="203"/>
      <c r="BP143" s="203"/>
      <c r="BQ143" s="205"/>
    </row>
    <row r="144" spans="2:69" s="21" customFormat="1" ht="12" customHeight="1">
      <c r="B144" s="211"/>
      <c r="C144" s="187"/>
      <c r="D144" s="187"/>
      <c r="E144" s="187"/>
      <c r="F144" s="187"/>
      <c r="G144" s="162"/>
      <c r="H144" s="206" t="s">
        <v>650</v>
      </c>
      <c r="I144" s="207"/>
      <c r="J144" s="207"/>
      <c r="K144" s="207"/>
      <c r="L144" s="207"/>
      <c r="M144" s="207"/>
      <c r="N144" s="208"/>
      <c r="O144" s="202">
        <v>157</v>
      </c>
      <c r="P144" s="203"/>
      <c r="Q144" s="203"/>
      <c r="R144" s="203"/>
      <c r="S144" s="204"/>
      <c r="T144" s="202">
        <v>170</v>
      </c>
      <c r="U144" s="203"/>
      <c r="V144" s="203"/>
      <c r="W144" s="203"/>
      <c r="X144" s="204"/>
      <c r="Y144" s="202">
        <f>O144+T144</f>
        <v>327</v>
      </c>
      <c r="Z144" s="203"/>
      <c r="AA144" s="203"/>
      <c r="AB144" s="203"/>
      <c r="AC144" s="203"/>
      <c r="AD144" s="204"/>
      <c r="AE144" s="202">
        <v>92</v>
      </c>
      <c r="AF144" s="203"/>
      <c r="AG144" s="203"/>
      <c r="AH144" s="203"/>
      <c r="AI144" s="204"/>
      <c r="AJ144" s="198"/>
      <c r="AK144" s="199"/>
      <c r="AL144" s="199"/>
      <c r="AM144" s="199"/>
      <c r="AN144" s="199"/>
      <c r="AO144" s="199"/>
      <c r="AP144" s="206" t="s">
        <v>807</v>
      </c>
      <c r="AQ144" s="207"/>
      <c r="AR144" s="207"/>
      <c r="AS144" s="207"/>
      <c r="AT144" s="207"/>
      <c r="AU144" s="207"/>
      <c r="AV144" s="208"/>
      <c r="AW144" s="202">
        <v>183</v>
      </c>
      <c r="AX144" s="203"/>
      <c r="AY144" s="203"/>
      <c r="AZ144" s="203"/>
      <c r="BA144" s="204"/>
      <c r="BB144" s="202">
        <v>185</v>
      </c>
      <c r="BC144" s="203"/>
      <c r="BD144" s="203"/>
      <c r="BE144" s="203"/>
      <c r="BF144" s="204"/>
      <c r="BG144" s="202">
        <f>AW144+BB144</f>
        <v>368</v>
      </c>
      <c r="BH144" s="203"/>
      <c r="BI144" s="203"/>
      <c r="BJ144" s="203"/>
      <c r="BK144" s="203"/>
      <c r="BL144" s="204"/>
      <c r="BM144" s="202">
        <v>116</v>
      </c>
      <c r="BN144" s="203"/>
      <c r="BO144" s="203"/>
      <c r="BP144" s="203"/>
      <c r="BQ144" s="205"/>
    </row>
    <row r="145" spans="2:69" s="21" customFormat="1" ht="12" customHeight="1">
      <c r="B145" s="211"/>
      <c r="C145" s="187"/>
      <c r="D145" s="187"/>
      <c r="E145" s="187"/>
      <c r="F145" s="187"/>
      <c r="G145" s="162"/>
      <c r="H145" s="206" t="s">
        <v>651</v>
      </c>
      <c r="I145" s="207"/>
      <c r="J145" s="207"/>
      <c r="K145" s="207"/>
      <c r="L145" s="207"/>
      <c r="M145" s="207"/>
      <c r="N145" s="208"/>
      <c r="O145" s="202">
        <v>50</v>
      </c>
      <c r="P145" s="203"/>
      <c r="Q145" s="203"/>
      <c r="R145" s="203"/>
      <c r="S145" s="204"/>
      <c r="T145" s="202">
        <v>72</v>
      </c>
      <c r="U145" s="203"/>
      <c r="V145" s="203"/>
      <c r="W145" s="203"/>
      <c r="X145" s="204"/>
      <c r="Y145" s="202">
        <f>O145+T145</f>
        <v>122</v>
      </c>
      <c r="Z145" s="203"/>
      <c r="AA145" s="203"/>
      <c r="AB145" s="203"/>
      <c r="AC145" s="203"/>
      <c r="AD145" s="204"/>
      <c r="AE145" s="202">
        <v>38</v>
      </c>
      <c r="AF145" s="203"/>
      <c r="AG145" s="203"/>
      <c r="AH145" s="203"/>
      <c r="AI145" s="204"/>
      <c r="AJ145" s="198"/>
      <c r="AK145" s="199"/>
      <c r="AL145" s="199"/>
      <c r="AM145" s="199"/>
      <c r="AN145" s="199"/>
      <c r="AO145" s="199"/>
      <c r="AP145" s="206" t="s">
        <v>1065</v>
      </c>
      <c r="AQ145" s="207"/>
      <c r="AR145" s="207"/>
      <c r="AS145" s="207"/>
      <c r="AT145" s="207"/>
      <c r="AU145" s="207"/>
      <c r="AV145" s="208"/>
      <c r="AW145" s="202">
        <v>127</v>
      </c>
      <c r="AX145" s="203"/>
      <c r="AY145" s="203"/>
      <c r="AZ145" s="203"/>
      <c r="BA145" s="204"/>
      <c r="BB145" s="202">
        <v>148</v>
      </c>
      <c r="BC145" s="203"/>
      <c r="BD145" s="203"/>
      <c r="BE145" s="203"/>
      <c r="BF145" s="204"/>
      <c r="BG145" s="202">
        <f>AW145+BB145</f>
        <v>275</v>
      </c>
      <c r="BH145" s="203"/>
      <c r="BI145" s="203"/>
      <c r="BJ145" s="203"/>
      <c r="BK145" s="203"/>
      <c r="BL145" s="204"/>
      <c r="BM145" s="202">
        <v>74</v>
      </c>
      <c r="BN145" s="203"/>
      <c r="BO145" s="203"/>
      <c r="BP145" s="203"/>
      <c r="BQ145" s="205"/>
    </row>
    <row r="146" spans="2:69" s="21" customFormat="1" ht="12" customHeight="1">
      <c r="B146" s="211"/>
      <c r="C146" s="187"/>
      <c r="D146" s="187"/>
      <c r="E146" s="187"/>
      <c r="F146" s="187"/>
      <c r="G146" s="162"/>
      <c r="H146" s="206" t="s">
        <v>652</v>
      </c>
      <c r="I146" s="207"/>
      <c r="J146" s="207"/>
      <c r="K146" s="207"/>
      <c r="L146" s="207"/>
      <c r="M146" s="207"/>
      <c r="N146" s="208"/>
      <c r="O146" s="202">
        <v>84</v>
      </c>
      <c r="P146" s="203"/>
      <c r="Q146" s="203"/>
      <c r="R146" s="203"/>
      <c r="S146" s="204"/>
      <c r="T146" s="202">
        <v>85</v>
      </c>
      <c r="U146" s="203"/>
      <c r="V146" s="203"/>
      <c r="W146" s="203"/>
      <c r="X146" s="204"/>
      <c r="Y146" s="202">
        <f>O146+T146</f>
        <v>169</v>
      </c>
      <c r="Z146" s="203"/>
      <c r="AA146" s="203"/>
      <c r="AB146" s="203"/>
      <c r="AC146" s="203"/>
      <c r="AD146" s="204"/>
      <c r="AE146" s="202">
        <v>51</v>
      </c>
      <c r="AF146" s="203"/>
      <c r="AG146" s="203"/>
      <c r="AH146" s="203"/>
      <c r="AI146" s="204"/>
      <c r="AJ146" s="198"/>
      <c r="AK146" s="199"/>
      <c r="AL146" s="199"/>
      <c r="AM146" s="199"/>
      <c r="AN146" s="199"/>
      <c r="AO146" s="199"/>
      <c r="AP146" s="206" t="s">
        <v>808</v>
      </c>
      <c r="AQ146" s="207"/>
      <c r="AR146" s="207"/>
      <c r="AS146" s="207"/>
      <c r="AT146" s="207"/>
      <c r="AU146" s="207"/>
      <c r="AV146" s="208"/>
      <c r="AW146" s="202">
        <v>404</v>
      </c>
      <c r="AX146" s="203"/>
      <c r="AY146" s="203"/>
      <c r="AZ146" s="203"/>
      <c r="BA146" s="204"/>
      <c r="BB146" s="202">
        <v>454</v>
      </c>
      <c r="BC146" s="203"/>
      <c r="BD146" s="203"/>
      <c r="BE146" s="203"/>
      <c r="BF146" s="204"/>
      <c r="BG146" s="202">
        <f>AW146+BB146</f>
        <v>858</v>
      </c>
      <c r="BH146" s="203"/>
      <c r="BI146" s="203"/>
      <c r="BJ146" s="203"/>
      <c r="BK146" s="203"/>
      <c r="BL146" s="204"/>
      <c r="BM146" s="202">
        <v>346</v>
      </c>
      <c r="BN146" s="203"/>
      <c r="BO146" s="203"/>
      <c r="BP146" s="203"/>
      <c r="BQ146" s="205"/>
    </row>
    <row r="147" spans="2:69" s="21" customFormat="1" ht="12" customHeight="1">
      <c r="B147" s="211"/>
      <c r="C147" s="187"/>
      <c r="D147" s="187"/>
      <c r="E147" s="187"/>
      <c r="F147" s="187"/>
      <c r="G147" s="162"/>
      <c r="H147" s="206" t="s">
        <v>653</v>
      </c>
      <c r="I147" s="207"/>
      <c r="J147" s="207"/>
      <c r="K147" s="207"/>
      <c r="L147" s="207"/>
      <c r="M147" s="207"/>
      <c r="N147" s="208"/>
      <c r="O147" s="202">
        <v>44</v>
      </c>
      <c r="P147" s="203"/>
      <c r="Q147" s="203"/>
      <c r="R147" s="203"/>
      <c r="S147" s="204"/>
      <c r="T147" s="202">
        <v>41</v>
      </c>
      <c r="U147" s="203"/>
      <c r="V147" s="203"/>
      <c r="W147" s="203"/>
      <c r="X147" s="204"/>
      <c r="Y147" s="202">
        <f>O147+T147</f>
        <v>85</v>
      </c>
      <c r="Z147" s="203"/>
      <c r="AA147" s="203"/>
      <c r="AB147" s="203"/>
      <c r="AC147" s="203"/>
      <c r="AD147" s="204"/>
      <c r="AE147" s="202">
        <v>31</v>
      </c>
      <c r="AF147" s="203"/>
      <c r="AG147" s="203"/>
      <c r="AH147" s="203"/>
      <c r="AI147" s="204"/>
      <c r="AJ147" s="198"/>
      <c r="AK147" s="199"/>
      <c r="AL147" s="199"/>
      <c r="AM147" s="199"/>
      <c r="AN147" s="199"/>
      <c r="AO147" s="199"/>
      <c r="AP147" s="206" t="s">
        <v>809</v>
      </c>
      <c r="AQ147" s="207"/>
      <c r="AR147" s="207"/>
      <c r="AS147" s="207"/>
      <c r="AT147" s="207"/>
      <c r="AU147" s="207"/>
      <c r="AV147" s="208"/>
      <c r="AW147" s="202">
        <f>410+295-15</f>
        <v>690</v>
      </c>
      <c r="AX147" s="203"/>
      <c r="AY147" s="203"/>
      <c r="AZ147" s="203"/>
      <c r="BA147" s="204"/>
      <c r="BB147" s="202">
        <f>450+335-22</f>
        <v>763</v>
      </c>
      <c r="BC147" s="203"/>
      <c r="BD147" s="203"/>
      <c r="BE147" s="203"/>
      <c r="BF147" s="204"/>
      <c r="BG147" s="202">
        <f>AW147+BB147</f>
        <v>1453</v>
      </c>
      <c r="BH147" s="203"/>
      <c r="BI147" s="203"/>
      <c r="BJ147" s="203"/>
      <c r="BK147" s="203"/>
      <c r="BL147" s="204"/>
      <c r="BM147" s="202">
        <f>300+209-16</f>
        <v>493</v>
      </c>
      <c r="BN147" s="203"/>
      <c r="BO147" s="203"/>
      <c r="BP147" s="203"/>
      <c r="BQ147" s="205"/>
    </row>
    <row r="148" spans="2:69" s="21" customFormat="1" ht="12" customHeight="1">
      <c r="B148" s="211"/>
      <c r="C148" s="187"/>
      <c r="D148" s="187"/>
      <c r="E148" s="187"/>
      <c r="F148" s="187"/>
      <c r="G148" s="162"/>
      <c r="H148" s="206" t="s">
        <v>654</v>
      </c>
      <c r="I148" s="207"/>
      <c r="J148" s="207"/>
      <c r="K148" s="207"/>
      <c r="L148" s="207"/>
      <c r="M148" s="207"/>
      <c r="N148" s="208"/>
      <c r="O148" s="202">
        <v>232</v>
      </c>
      <c r="P148" s="203"/>
      <c r="Q148" s="203"/>
      <c r="R148" s="203"/>
      <c r="S148" s="204"/>
      <c r="T148" s="202">
        <v>308</v>
      </c>
      <c r="U148" s="203"/>
      <c r="V148" s="203"/>
      <c r="W148" s="203"/>
      <c r="X148" s="204"/>
      <c r="Y148" s="202">
        <f>O148+T148</f>
        <v>540</v>
      </c>
      <c r="Z148" s="203"/>
      <c r="AA148" s="203"/>
      <c r="AB148" s="203"/>
      <c r="AC148" s="203"/>
      <c r="AD148" s="204"/>
      <c r="AE148" s="202">
        <v>197</v>
      </c>
      <c r="AF148" s="203"/>
      <c r="AG148" s="203"/>
      <c r="AH148" s="203"/>
      <c r="AI148" s="204"/>
      <c r="AJ148" s="198"/>
      <c r="AK148" s="199"/>
      <c r="AL148" s="199"/>
      <c r="AM148" s="199"/>
      <c r="AN148" s="199"/>
      <c r="AO148" s="199"/>
      <c r="AP148" s="206" t="s">
        <v>810</v>
      </c>
      <c r="AQ148" s="207"/>
      <c r="AR148" s="207"/>
      <c r="AS148" s="207"/>
      <c r="AT148" s="207"/>
      <c r="AU148" s="207"/>
      <c r="AV148" s="208"/>
      <c r="AW148" s="202">
        <v>15</v>
      </c>
      <c r="AX148" s="203"/>
      <c r="AY148" s="203"/>
      <c r="AZ148" s="203"/>
      <c r="BA148" s="204"/>
      <c r="BB148" s="202">
        <v>22</v>
      </c>
      <c r="BC148" s="203"/>
      <c r="BD148" s="203"/>
      <c r="BE148" s="203"/>
      <c r="BF148" s="204"/>
      <c r="BG148" s="202">
        <f>AW148+BB148</f>
        <v>37</v>
      </c>
      <c r="BH148" s="203"/>
      <c r="BI148" s="203"/>
      <c r="BJ148" s="203"/>
      <c r="BK148" s="203"/>
      <c r="BL148" s="204"/>
      <c r="BM148" s="202">
        <v>16</v>
      </c>
      <c r="BN148" s="203"/>
      <c r="BO148" s="203"/>
      <c r="BP148" s="203"/>
      <c r="BQ148" s="205"/>
    </row>
    <row r="149" spans="2:69" s="21" customFormat="1" ht="12" customHeight="1">
      <c r="B149" s="211"/>
      <c r="C149" s="187"/>
      <c r="D149" s="187"/>
      <c r="E149" s="187"/>
      <c r="F149" s="187"/>
      <c r="G149" s="162"/>
      <c r="H149" s="206" t="s">
        <v>655</v>
      </c>
      <c r="I149" s="207"/>
      <c r="J149" s="207"/>
      <c r="K149" s="207"/>
      <c r="L149" s="207"/>
      <c r="M149" s="207"/>
      <c r="N149" s="208"/>
      <c r="O149" s="202">
        <v>102</v>
      </c>
      <c r="P149" s="203"/>
      <c r="Q149" s="203"/>
      <c r="R149" s="203"/>
      <c r="S149" s="204"/>
      <c r="T149" s="202">
        <v>102</v>
      </c>
      <c r="U149" s="203"/>
      <c r="V149" s="203"/>
      <c r="W149" s="203"/>
      <c r="X149" s="204"/>
      <c r="Y149" s="202">
        <f>O149+T149</f>
        <v>204</v>
      </c>
      <c r="Z149" s="203"/>
      <c r="AA149" s="203"/>
      <c r="AB149" s="203"/>
      <c r="AC149" s="203"/>
      <c r="AD149" s="204"/>
      <c r="AE149" s="202">
        <v>65</v>
      </c>
      <c r="AF149" s="203"/>
      <c r="AG149" s="203"/>
      <c r="AH149" s="203"/>
      <c r="AI149" s="204"/>
      <c r="AJ149" s="198"/>
      <c r="AK149" s="199"/>
      <c r="AL149" s="199"/>
      <c r="AM149" s="199"/>
      <c r="AN149" s="199"/>
      <c r="AO149" s="199"/>
      <c r="AP149" s="225" t="s">
        <v>811</v>
      </c>
      <c r="AQ149" s="226"/>
      <c r="AR149" s="226"/>
      <c r="AS149" s="226"/>
      <c r="AT149" s="226"/>
      <c r="AU149" s="226"/>
      <c r="AV149" s="227"/>
      <c r="AW149" s="222">
        <f>131+125+383</f>
        <v>639</v>
      </c>
      <c r="AX149" s="223"/>
      <c r="AY149" s="223"/>
      <c r="AZ149" s="223"/>
      <c r="BA149" s="228"/>
      <c r="BB149" s="222">
        <f>129+141+424</f>
        <v>694</v>
      </c>
      <c r="BC149" s="223"/>
      <c r="BD149" s="223"/>
      <c r="BE149" s="223"/>
      <c r="BF149" s="228"/>
      <c r="BG149" s="222">
        <f>AW149+BB149</f>
        <v>1333</v>
      </c>
      <c r="BH149" s="223"/>
      <c r="BI149" s="223"/>
      <c r="BJ149" s="223"/>
      <c r="BK149" s="223"/>
      <c r="BL149" s="228"/>
      <c r="BM149" s="222">
        <f>91+88+275</f>
        <v>454</v>
      </c>
      <c r="BN149" s="223"/>
      <c r="BO149" s="223"/>
      <c r="BP149" s="223"/>
      <c r="BQ149" s="224"/>
    </row>
    <row r="150" spans="2:69" s="21" customFormat="1" ht="12" customHeight="1" thickBot="1">
      <c r="B150" s="211"/>
      <c r="C150" s="187"/>
      <c r="D150" s="187"/>
      <c r="E150" s="187"/>
      <c r="F150" s="187"/>
      <c r="G150" s="162"/>
      <c r="H150" s="206" t="s">
        <v>656</v>
      </c>
      <c r="I150" s="207"/>
      <c r="J150" s="207"/>
      <c r="K150" s="207"/>
      <c r="L150" s="207"/>
      <c r="M150" s="207"/>
      <c r="N150" s="208"/>
      <c r="O150" s="202">
        <v>122</v>
      </c>
      <c r="P150" s="203"/>
      <c r="Q150" s="203"/>
      <c r="R150" s="203"/>
      <c r="S150" s="204"/>
      <c r="T150" s="202">
        <v>131</v>
      </c>
      <c r="U150" s="203"/>
      <c r="V150" s="203"/>
      <c r="W150" s="203"/>
      <c r="X150" s="204"/>
      <c r="Y150" s="202">
        <f>O150+T150</f>
        <v>253</v>
      </c>
      <c r="Z150" s="203"/>
      <c r="AA150" s="203"/>
      <c r="AB150" s="203"/>
      <c r="AC150" s="203"/>
      <c r="AD150" s="204"/>
      <c r="AE150" s="202">
        <v>82</v>
      </c>
      <c r="AF150" s="203"/>
      <c r="AG150" s="203"/>
      <c r="AH150" s="203"/>
      <c r="AI150" s="204"/>
      <c r="AJ150" s="198"/>
      <c r="AK150" s="199"/>
      <c r="AL150" s="199"/>
      <c r="AM150" s="199"/>
      <c r="AN150" s="199"/>
      <c r="AO150" s="199"/>
      <c r="AP150" s="218" t="s">
        <v>622</v>
      </c>
      <c r="AQ150" s="219"/>
      <c r="AR150" s="219"/>
      <c r="AS150" s="219"/>
      <c r="AT150" s="219"/>
      <c r="AU150" s="219"/>
      <c r="AV150" s="220"/>
      <c r="AW150" s="215">
        <f>SUM(AW137:BA149)</f>
        <v>4120</v>
      </c>
      <c r="AX150" s="216"/>
      <c r="AY150" s="216"/>
      <c r="AZ150" s="216"/>
      <c r="BA150" s="221"/>
      <c r="BB150" s="215">
        <f>SUM(BB137:BF149)</f>
        <v>4506</v>
      </c>
      <c r="BC150" s="216"/>
      <c r="BD150" s="216"/>
      <c r="BE150" s="216"/>
      <c r="BF150" s="221"/>
      <c r="BG150" s="215">
        <f>SUM(BG137:BL149)</f>
        <v>8626</v>
      </c>
      <c r="BH150" s="216"/>
      <c r="BI150" s="216"/>
      <c r="BJ150" s="216"/>
      <c r="BK150" s="216"/>
      <c r="BL150" s="221"/>
      <c r="BM150" s="215">
        <f>SUM(BM137:BQ149)</f>
        <v>2920</v>
      </c>
      <c r="BN150" s="216"/>
      <c r="BO150" s="216"/>
      <c r="BP150" s="216"/>
      <c r="BQ150" s="217"/>
    </row>
    <row r="151" spans="2:69" s="21" customFormat="1" ht="12" customHeight="1" thickTop="1">
      <c r="B151" s="211"/>
      <c r="C151" s="187"/>
      <c r="D151" s="187"/>
      <c r="E151" s="187"/>
      <c r="F151" s="187"/>
      <c r="G151" s="162"/>
      <c r="H151" s="225" t="s">
        <v>657</v>
      </c>
      <c r="I151" s="226"/>
      <c r="J151" s="226"/>
      <c r="K151" s="226"/>
      <c r="L151" s="226"/>
      <c r="M151" s="226"/>
      <c r="N151" s="227"/>
      <c r="O151" s="222">
        <v>90</v>
      </c>
      <c r="P151" s="223"/>
      <c r="Q151" s="223"/>
      <c r="R151" s="223"/>
      <c r="S151" s="228"/>
      <c r="T151" s="222">
        <v>95</v>
      </c>
      <c r="U151" s="223"/>
      <c r="V151" s="223"/>
      <c r="W151" s="223"/>
      <c r="X151" s="228"/>
      <c r="Y151" s="222">
        <f>O151+T151</f>
        <v>185</v>
      </c>
      <c r="Z151" s="223"/>
      <c r="AA151" s="223"/>
      <c r="AB151" s="223"/>
      <c r="AC151" s="223"/>
      <c r="AD151" s="228"/>
      <c r="AE151" s="222">
        <v>59</v>
      </c>
      <c r="AF151" s="223"/>
      <c r="AG151" s="223"/>
      <c r="AH151" s="223"/>
      <c r="AI151" s="228"/>
      <c r="AJ151" s="196" t="s">
        <v>799</v>
      </c>
      <c r="AK151" s="197"/>
      <c r="AL151" s="197"/>
      <c r="AM151" s="197"/>
      <c r="AN151" s="197"/>
      <c r="AO151" s="197"/>
      <c r="AP151" s="232" t="s">
        <v>699</v>
      </c>
      <c r="AQ151" s="233"/>
      <c r="AR151" s="233"/>
      <c r="AS151" s="233"/>
      <c r="AT151" s="233"/>
      <c r="AU151" s="233"/>
      <c r="AV151" s="234"/>
      <c r="AW151" s="229">
        <v>202</v>
      </c>
      <c r="AX151" s="230"/>
      <c r="AY151" s="230"/>
      <c r="AZ151" s="230"/>
      <c r="BA151" s="235"/>
      <c r="BB151" s="229">
        <v>234</v>
      </c>
      <c r="BC151" s="230"/>
      <c r="BD151" s="230"/>
      <c r="BE151" s="230"/>
      <c r="BF151" s="235"/>
      <c r="BG151" s="229">
        <f>AW151+BB151</f>
        <v>436</v>
      </c>
      <c r="BH151" s="230"/>
      <c r="BI151" s="230"/>
      <c r="BJ151" s="230"/>
      <c r="BK151" s="230"/>
      <c r="BL151" s="235"/>
      <c r="BM151" s="229">
        <v>159</v>
      </c>
      <c r="BN151" s="230"/>
      <c r="BO151" s="230"/>
      <c r="BP151" s="230"/>
      <c r="BQ151" s="231"/>
    </row>
    <row r="152" spans="2:69" s="21" customFormat="1" ht="12" customHeight="1" thickBot="1">
      <c r="B152" s="212"/>
      <c r="C152" s="213"/>
      <c r="D152" s="213"/>
      <c r="E152" s="213"/>
      <c r="F152" s="213"/>
      <c r="G152" s="214"/>
      <c r="H152" s="218" t="s">
        <v>622</v>
      </c>
      <c r="I152" s="219"/>
      <c r="J152" s="219"/>
      <c r="K152" s="219"/>
      <c r="L152" s="219"/>
      <c r="M152" s="219"/>
      <c r="N152" s="220"/>
      <c r="O152" s="215">
        <f>SUM(O139:S151)</f>
        <v>1212</v>
      </c>
      <c r="P152" s="216"/>
      <c r="Q152" s="216"/>
      <c r="R152" s="216"/>
      <c r="S152" s="221"/>
      <c r="T152" s="215">
        <f>SUM(T139:X151)</f>
        <v>1361</v>
      </c>
      <c r="U152" s="216"/>
      <c r="V152" s="216"/>
      <c r="W152" s="216"/>
      <c r="X152" s="221"/>
      <c r="Y152" s="215">
        <f>SUM(Y139:Y151)</f>
        <v>2573</v>
      </c>
      <c r="Z152" s="216"/>
      <c r="AA152" s="216"/>
      <c r="AB152" s="216"/>
      <c r="AC152" s="216"/>
      <c r="AD152" s="221"/>
      <c r="AE152" s="215">
        <f>SUM(AE139:AI151)</f>
        <v>847</v>
      </c>
      <c r="AF152" s="216"/>
      <c r="AG152" s="216"/>
      <c r="AH152" s="216"/>
      <c r="AI152" s="217"/>
      <c r="AJ152" s="198"/>
      <c r="AK152" s="199"/>
      <c r="AL152" s="199"/>
      <c r="AM152" s="199"/>
      <c r="AN152" s="199"/>
      <c r="AO152" s="199"/>
      <c r="AP152" s="206" t="s">
        <v>700</v>
      </c>
      <c r="AQ152" s="207"/>
      <c r="AR152" s="207"/>
      <c r="AS152" s="207"/>
      <c r="AT152" s="207"/>
      <c r="AU152" s="207"/>
      <c r="AV152" s="208"/>
      <c r="AW152" s="202">
        <v>314</v>
      </c>
      <c r="AX152" s="203"/>
      <c r="AY152" s="203"/>
      <c r="AZ152" s="203"/>
      <c r="BA152" s="204"/>
      <c r="BB152" s="202">
        <v>377</v>
      </c>
      <c r="BC152" s="203"/>
      <c r="BD152" s="203"/>
      <c r="BE152" s="203"/>
      <c r="BF152" s="204"/>
      <c r="BG152" s="202">
        <f>AW152+BB152</f>
        <v>691</v>
      </c>
      <c r="BH152" s="203"/>
      <c r="BI152" s="203"/>
      <c r="BJ152" s="203"/>
      <c r="BK152" s="203"/>
      <c r="BL152" s="204"/>
      <c r="BM152" s="202">
        <v>283</v>
      </c>
      <c r="BN152" s="203"/>
      <c r="BO152" s="203"/>
      <c r="BP152" s="203"/>
      <c r="BQ152" s="205"/>
    </row>
    <row r="153" spans="2:69" s="21" customFormat="1" ht="12" customHeight="1" thickTop="1">
      <c r="B153" s="209" t="s">
        <v>506</v>
      </c>
      <c r="C153" s="181"/>
      <c r="D153" s="181"/>
      <c r="E153" s="181"/>
      <c r="F153" s="181"/>
      <c r="G153" s="210"/>
      <c r="H153" s="232" t="s">
        <v>658</v>
      </c>
      <c r="I153" s="233"/>
      <c r="J153" s="233"/>
      <c r="K153" s="233"/>
      <c r="L153" s="233"/>
      <c r="M153" s="233"/>
      <c r="N153" s="234"/>
      <c r="O153" s="229">
        <v>1026</v>
      </c>
      <c r="P153" s="230"/>
      <c r="Q153" s="230"/>
      <c r="R153" s="230"/>
      <c r="S153" s="235"/>
      <c r="T153" s="229">
        <v>1095</v>
      </c>
      <c r="U153" s="230"/>
      <c r="V153" s="230"/>
      <c r="W153" s="230"/>
      <c r="X153" s="235"/>
      <c r="Y153" s="229">
        <f>O153+T153</f>
        <v>2121</v>
      </c>
      <c r="Z153" s="230"/>
      <c r="AA153" s="230"/>
      <c r="AB153" s="230"/>
      <c r="AC153" s="230"/>
      <c r="AD153" s="235"/>
      <c r="AE153" s="229">
        <v>778</v>
      </c>
      <c r="AF153" s="230"/>
      <c r="AG153" s="230"/>
      <c r="AH153" s="230"/>
      <c r="AI153" s="235"/>
      <c r="AJ153" s="198"/>
      <c r="AK153" s="199"/>
      <c r="AL153" s="199"/>
      <c r="AM153" s="199"/>
      <c r="AN153" s="199"/>
      <c r="AO153" s="199"/>
      <c r="AP153" s="206" t="s">
        <v>701</v>
      </c>
      <c r="AQ153" s="207"/>
      <c r="AR153" s="207"/>
      <c r="AS153" s="207"/>
      <c r="AT153" s="207"/>
      <c r="AU153" s="207"/>
      <c r="AV153" s="208"/>
      <c r="AW153" s="202">
        <v>319</v>
      </c>
      <c r="AX153" s="203"/>
      <c r="AY153" s="203"/>
      <c r="AZ153" s="203"/>
      <c r="BA153" s="204"/>
      <c r="BB153" s="202">
        <v>367</v>
      </c>
      <c r="BC153" s="203"/>
      <c r="BD153" s="203"/>
      <c r="BE153" s="203"/>
      <c r="BF153" s="204"/>
      <c r="BG153" s="202">
        <f>AW153+BB153</f>
        <v>686</v>
      </c>
      <c r="BH153" s="203"/>
      <c r="BI153" s="203"/>
      <c r="BJ153" s="203"/>
      <c r="BK153" s="203"/>
      <c r="BL153" s="204"/>
      <c r="BM153" s="202">
        <v>260</v>
      </c>
      <c r="BN153" s="203"/>
      <c r="BO153" s="203"/>
      <c r="BP153" s="203"/>
      <c r="BQ153" s="205"/>
    </row>
    <row r="154" spans="2:69" s="21" customFormat="1" ht="12" customHeight="1">
      <c r="B154" s="211"/>
      <c r="C154" s="187"/>
      <c r="D154" s="187"/>
      <c r="E154" s="187"/>
      <c r="F154" s="187"/>
      <c r="G154" s="162"/>
      <c r="H154" s="206" t="s">
        <v>659</v>
      </c>
      <c r="I154" s="207"/>
      <c r="J154" s="207"/>
      <c r="K154" s="207"/>
      <c r="L154" s="207"/>
      <c r="M154" s="207"/>
      <c r="N154" s="208"/>
      <c r="O154" s="202">
        <v>171</v>
      </c>
      <c r="P154" s="203"/>
      <c r="Q154" s="203"/>
      <c r="R154" s="203"/>
      <c r="S154" s="204"/>
      <c r="T154" s="202">
        <v>209</v>
      </c>
      <c r="U154" s="203"/>
      <c r="V154" s="203"/>
      <c r="W154" s="203"/>
      <c r="X154" s="204"/>
      <c r="Y154" s="202">
        <f>O154+T154</f>
        <v>380</v>
      </c>
      <c r="Z154" s="203"/>
      <c r="AA154" s="203"/>
      <c r="AB154" s="203"/>
      <c r="AC154" s="203"/>
      <c r="AD154" s="204"/>
      <c r="AE154" s="202">
        <v>152</v>
      </c>
      <c r="AF154" s="203"/>
      <c r="AG154" s="203"/>
      <c r="AH154" s="203"/>
      <c r="AI154" s="204"/>
      <c r="AJ154" s="198"/>
      <c r="AK154" s="199"/>
      <c r="AL154" s="199"/>
      <c r="AM154" s="199"/>
      <c r="AN154" s="199"/>
      <c r="AO154" s="199"/>
      <c r="AP154" s="206" t="s">
        <v>702</v>
      </c>
      <c r="AQ154" s="207"/>
      <c r="AR154" s="207"/>
      <c r="AS154" s="207"/>
      <c r="AT154" s="207"/>
      <c r="AU154" s="207"/>
      <c r="AV154" s="208"/>
      <c r="AW154" s="202">
        <v>344</v>
      </c>
      <c r="AX154" s="203"/>
      <c r="AY154" s="203"/>
      <c r="AZ154" s="203"/>
      <c r="BA154" s="204"/>
      <c r="BB154" s="202">
        <v>413</v>
      </c>
      <c r="BC154" s="203"/>
      <c r="BD154" s="203"/>
      <c r="BE154" s="203"/>
      <c r="BF154" s="204"/>
      <c r="BG154" s="202">
        <f>AW154+BB154</f>
        <v>757</v>
      </c>
      <c r="BH154" s="203"/>
      <c r="BI154" s="203"/>
      <c r="BJ154" s="203"/>
      <c r="BK154" s="203"/>
      <c r="BL154" s="204"/>
      <c r="BM154" s="202">
        <v>281</v>
      </c>
      <c r="BN154" s="203"/>
      <c r="BO154" s="203"/>
      <c r="BP154" s="203"/>
      <c r="BQ154" s="205"/>
    </row>
    <row r="155" spans="2:69" s="21" customFormat="1" ht="12" customHeight="1">
      <c r="B155" s="211"/>
      <c r="C155" s="187"/>
      <c r="D155" s="187"/>
      <c r="E155" s="187"/>
      <c r="F155" s="187"/>
      <c r="G155" s="162"/>
      <c r="H155" s="206" t="s">
        <v>660</v>
      </c>
      <c r="I155" s="207"/>
      <c r="J155" s="207"/>
      <c r="K155" s="207"/>
      <c r="L155" s="207"/>
      <c r="M155" s="207"/>
      <c r="N155" s="208"/>
      <c r="O155" s="202">
        <v>341</v>
      </c>
      <c r="P155" s="203"/>
      <c r="Q155" s="203"/>
      <c r="R155" s="203"/>
      <c r="S155" s="204"/>
      <c r="T155" s="202">
        <v>383</v>
      </c>
      <c r="U155" s="203"/>
      <c r="V155" s="203"/>
      <c r="W155" s="203"/>
      <c r="X155" s="204"/>
      <c r="Y155" s="202">
        <f>O155+T155</f>
        <v>724</v>
      </c>
      <c r="Z155" s="203"/>
      <c r="AA155" s="203"/>
      <c r="AB155" s="203"/>
      <c r="AC155" s="203"/>
      <c r="AD155" s="204"/>
      <c r="AE155" s="202">
        <v>314</v>
      </c>
      <c r="AF155" s="203"/>
      <c r="AG155" s="203"/>
      <c r="AH155" s="203"/>
      <c r="AI155" s="204"/>
      <c r="AJ155" s="198"/>
      <c r="AK155" s="199"/>
      <c r="AL155" s="199"/>
      <c r="AM155" s="199"/>
      <c r="AN155" s="199"/>
      <c r="AO155" s="199"/>
      <c r="AP155" s="206" t="s">
        <v>703</v>
      </c>
      <c r="AQ155" s="207"/>
      <c r="AR155" s="207"/>
      <c r="AS155" s="207"/>
      <c r="AT155" s="207"/>
      <c r="AU155" s="207"/>
      <c r="AV155" s="208"/>
      <c r="AW155" s="202">
        <v>522</v>
      </c>
      <c r="AX155" s="203"/>
      <c r="AY155" s="203"/>
      <c r="AZ155" s="203"/>
      <c r="BA155" s="204"/>
      <c r="BB155" s="202">
        <v>564</v>
      </c>
      <c r="BC155" s="203"/>
      <c r="BD155" s="203"/>
      <c r="BE155" s="203"/>
      <c r="BF155" s="204"/>
      <c r="BG155" s="202">
        <f>AW155+BB155</f>
        <v>1086</v>
      </c>
      <c r="BH155" s="203"/>
      <c r="BI155" s="203"/>
      <c r="BJ155" s="203"/>
      <c r="BK155" s="203"/>
      <c r="BL155" s="204"/>
      <c r="BM155" s="202">
        <v>422</v>
      </c>
      <c r="BN155" s="203"/>
      <c r="BO155" s="203"/>
      <c r="BP155" s="203"/>
      <c r="BQ155" s="205"/>
    </row>
    <row r="156" spans="2:69" s="21" customFormat="1" ht="12" customHeight="1">
      <c r="B156" s="211"/>
      <c r="C156" s="187"/>
      <c r="D156" s="187"/>
      <c r="E156" s="187"/>
      <c r="F156" s="187"/>
      <c r="G156" s="162"/>
      <c r="H156" s="206" t="s">
        <v>661</v>
      </c>
      <c r="I156" s="207"/>
      <c r="J156" s="207"/>
      <c r="K156" s="207"/>
      <c r="L156" s="207"/>
      <c r="M156" s="207"/>
      <c r="N156" s="208"/>
      <c r="O156" s="202">
        <v>145</v>
      </c>
      <c r="P156" s="203"/>
      <c r="Q156" s="203"/>
      <c r="R156" s="203"/>
      <c r="S156" s="204"/>
      <c r="T156" s="202">
        <v>182</v>
      </c>
      <c r="U156" s="203"/>
      <c r="V156" s="203"/>
      <c r="W156" s="203"/>
      <c r="X156" s="204"/>
      <c r="Y156" s="202">
        <f>O156+T156</f>
        <v>327</v>
      </c>
      <c r="Z156" s="203"/>
      <c r="AA156" s="203"/>
      <c r="AB156" s="203"/>
      <c r="AC156" s="203"/>
      <c r="AD156" s="204"/>
      <c r="AE156" s="202">
        <v>123</v>
      </c>
      <c r="AF156" s="203"/>
      <c r="AG156" s="203"/>
      <c r="AH156" s="203"/>
      <c r="AI156" s="204"/>
      <c r="AJ156" s="198"/>
      <c r="AK156" s="199"/>
      <c r="AL156" s="199"/>
      <c r="AM156" s="199"/>
      <c r="AN156" s="199"/>
      <c r="AO156" s="199"/>
      <c r="AP156" s="206" t="s">
        <v>704</v>
      </c>
      <c r="AQ156" s="207"/>
      <c r="AR156" s="207"/>
      <c r="AS156" s="207"/>
      <c r="AT156" s="207"/>
      <c r="AU156" s="207"/>
      <c r="AV156" s="208"/>
      <c r="AW156" s="202">
        <v>90</v>
      </c>
      <c r="AX156" s="203"/>
      <c r="AY156" s="203"/>
      <c r="AZ156" s="203"/>
      <c r="BA156" s="204"/>
      <c r="BB156" s="202">
        <v>118</v>
      </c>
      <c r="BC156" s="203"/>
      <c r="BD156" s="203"/>
      <c r="BE156" s="203"/>
      <c r="BF156" s="204"/>
      <c r="BG156" s="202">
        <f>AW156+BB156</f>
        <v>208</v>
      </c>
      <c r="BH156" s="203"/>
      <c r="BI156" s="203"/>
      <c r="BJ156" s="203"/>
      <c r="BK156" s="203"/>
      <c r="BL156" s="204"/>
      <c r="BM156" s="202">
        <v>70</v>
      </c>
      <c r="BN156" s="203"/>
      <c r="BO156" s="203"/>
      <c r="BP156" s="203"/>
      <c r="BQ156" s="205"/>
    </row>
    <row r="157" spans="2:69" s="21" customFormat="1" ht="12" customHeight="1">
      <c r="B157" s="211"/>
      <c r="C157" s="187"/>
      <c r="D157" s="187"/>
      <c r="E157" s="187"/>
      <c r="F157" s="187"/>
      <c r="G157" s="162"/>
      <c r="H157" s="206" t="s">
        <v>662</v>
      </c>
      <c r="I157" s="207"/>
      <c r="J157" s="207"/>
      <c r="K157" s="207"/>
      <c r="L157" s="207"/>
      <c r="M157" s="207"/>
      <c r="N157" s="208"/>
      <c r="O157" s="202">
        <v>694</v>
      </c>
      <c r="P157" s="203"/>
      <c r="Q157" s="203"/>
      <c r="R157" s="203"/>
      <c r="S157" s="204"/>
      <c r="T157" s="202">
        <v>790</v>
      </c>
      <c r="U157" s="203"/>
      <c r="V157" s="203"/>
      <c r="W157" s="203"/>
      <c r="X157" s="204"/>
      <c r="Y157" s="202">
        <f>O157+T157</f>
        <v>1484</v>
      </c>
      <c r="Z157" s="203"/>
      <c r="AA157" s="203"/>
      <c r="AB157" s="203"/>
      <c r="AC157" s="203"/>
      <c r="AD157" s="204"/>
      <c r="AE157" s="202">
        <v>523</v>
      </c>
      <c r="AF157" s="203"/>
      <c r="AG157" s="203"/>
      <c r="AH157" s="203"/>
      <c r="AI157" s="204"/>
      <c r="AJ157" s="198"/>
      <c r="AK157" s="199"/>
      <c r="AL157" s="199"/>
      <c r="AM157" s="199"/>
      <c r="AN157" s="199"/>
      <c r="AO157" s="199"/>
      <c r="AP157" s="206" t="s">
        <v>705</v>
      </c>
      <c r="AQ157" s="207"/>
      <c r="AR157" s="207"/>
      <c r="AS157" s="207"/>
      <c r="AT157" s="207"/>
      <c r="AU157" s="207"/>
      <c r="AV157" s="208"/>
      <c r="AW157" s="202">
        <v>334</v>
      </c>
      <c r="AX157" s="203"/>
      <c r="AY157" s="203"/>
      <c r="AZ157" s="203"/>
      <c r="BA157" s="204"/>
      <c r="BB157" s="202">
        <v>367</v>
      </c>
      <c r="BC157" s="203"/>
      <c r="BD157" s="203"/>
      <c r="BE157" s="203"/>
      <c r="BF157" s="204"/>
      <c r="BG157" s="202">
        <f>AW157+BB157</f>
        <v>701</v>
      </c>
      <c r="BH157" s="203"/>
      <c r="BI157" s="203"/>
      <c r="BJ157" s="203"/>
      <c r="BK157" s="203"/>
      <c r="BL157" s="204"/>
      <c r="BM157" s="202">
        <v>279</v>
      </c>
      <c r="BN157" s="203"/>
      <c r="BO157" s="203"/>
      <c r="BP157" s="203"/>
      <c r="BQ157" s="205"/>
    </row>
    <row r="158" spans="2:69" s="21" customFormat="1" ht="12" customHeight="1">
      <c r="B158" s="211"/>
      <c r="C158" s="187"/>
      <c r="D158" s="187"/>
      <c r="E158" s="187"/>
      <c r="F158" s="187"/>
      <c r="G158" s="162"/>
      <c r="H158" s="206" t="s">
        <v>663</v>
      </c>
      <c r="I158" s="207"/>
      <c r="J158" s="207"/>
      <c r="K158" s="207"/>
      <c r="L158" s="207"/>
      <c r="M158" s="207"/>
      <c r="N158" s="208"/>
      <c r="O158" s="202">
        <v>151</v>
      </c>
      <c r="P158" s="203"/>
      <c r="Q158" s="203"/>
      <c r="R158" s="203"/>
      <c r="S158" s="204"/>
      <c r="T158" s="202">
        <v>140</v>
      </c>
      <c r="U158" s="203"/>
      <c r="V158" s="203"/>
      <c r="W158" s="203"/>
      <c r="X158" s="204"/>
      <c r="Y158" s="202">
        <f>O158+T158</f>
        <v>291</v>
      </c>
      <c r="Z158" s="203"/>
      <c r="AA158" s="203"/>
      <c r="AB158" s="203"/>
      <c r="AC158" s="203"/>
      <c r="AD158" s="204"/>
      <c r="AE158" s="202">
        <v>85</v>
      </c>
      <c r="AF158" s="203"/>
      <c r="AG158" s="203"/>
      <c r="AH158" s="203"/>
      <c r="AI158" s="204"/>
      <c r="AJ158" s="198"/>
      <c r="AK158" s="199"/>
      <c r="AL158" s="199"/>
      <c r="AM158" s="199"/>
      <c r="AN158" s="199"/>
      <c r="AO158" s="199"/>
      <c r="AP158" s="206" t="s">
        <v>706</v>
      </c>
      <c r="AQ158" s="207"/>
      <c r="AR158" s="207"/>
      <c r="AS158" s="207"/>
      <c r="AT158" s="207"/>
      <c r="AU158" s="207"/>
      <c r="AV158" s="208"/>
      <c r="AW158" s="202">
        <v>111</v>
      </c>
      <c r="AX158" s="203"/>
      <c r="AY158" s="203"/>
      <c r="AZ158" s="203"/>
      <c r="BA158" s="204"/>
      <c r="BB158" s="202">
        <v>133</v>
      </c>
      <c r="BC158" s="203"/>
      <c r="BD158" s="203"/>
      <c r="BE158" s="203"/>
      <c r="BF158" s="204"/>
      <c r="BG158" s="202">
        <f>AW158+BB158</f>
        <v>244</v>
      </c>
      <c r="BH158" s="203"/>
      <c r="BI158" s="203"/>
      <c r="BJ158" s="203"/>
      <c r="BK158" s="203"/>
      <c r="BL158" s="204"/>
      <c r="BM158" s="202">
        <v>95</v>
      </c>
      <c r="BN158" s="203"/>
      <c r="BO158" s="203"/>
      <c r="BP158" s="203"/>
      <c r="BQ158" s="205"/>
    </row>
    <row r="159" spans="2:69" s="21" customFormat="1" ht="12" customHeight="1">
      <c r="B159" s="211"/>
      <c r="C159" s="187"/>
      <c r="D159" s="187"/>
      <c r="E159" s="187"/>
      <c r="F159" s="187"/>
      <c r="G159" s="162"/>
      <c r="H159" s="206" t="s">
        <v>664</v>
      </c>
      <c r="I159" s="207"/>
      <c r="J159" s="207"/>
      <c r="K159" s="207"/>
      <c r="L159" s="207"/>
      <c r="M159" s="207"/>
      <c r="N159" s="208"/>
      <c r="O159" s="202">
        <v>81</v>
      </c>
      <c r="P159" s="203"/>
      <c r="Q159" s="203"/>
      <c r="R159" s="203"/>
      <c r="S159" s="204"/>
      <c r="T159" s="202">
        <v>102</v>
      </c>
      <c r="U159" s="203"/>
      <c r="V159" s="203"/>
      <c r="W159" s="203"/>
      <c r="X159" s="204"/>
      <c r="Y159" s="202">
        <f>O159+T159</f>
        <v>183</v>
      </c>
      <c r="Z159" s="203"/>
      <c r="AA159" s="203"/>
      <c r="AB159" s="203"/>
      <c r="AC159" s="203"/>
      <c r="AD159" s="204"/>
      <c r="AE159" s="202">
        <v>54</v>
      </c>
      <c r="AF159" s="203"/>
      <c r="AG159" s="203"/>
      <c r="AH159" s="203"/>
      <c r="AI159" s="204"/>
      <c r="AJ159" s="198"/>
      <c r="AK159" s="199"/>
      <c r="AL159" s="199"/>
      <c r="AM159" s="199"/>
      <c r="AN159" s="199"/>
      <c r="AO159" s="199"/>
      <c r="AP159" s="206" t="s">
        <v>707</v>
      </c>
      <c r="AQ159" s="207"/>
      <c r="AR159" s="207"/>
      <c r="AS159" s="207"/>
      <c r="AT159" s="207"/>
      <c r="AU159" s="207"/>
      <c r="AV159" s="208"/>
      <c r="AW159" s="202">
        <v>135</v>
      </c>
      <c r="AX159" s="203"/>
      <c r="AY159" s="203"/>
      <c r="AZ159" s="203"/>
      <c r="BA159" s="204"/>
      <c r="BB159" s="202">
        <v>126</v>
      </c>
      <c r="BC159" s="203"/>
      <c r="BD159" s="203"/>
      <c r="BE159" s="203"/>
      <c r="BF159" s="204"/>
      <c r="BG159" s="202">
        <f>AW159+BB159</f>
        <v>261</v>
      </c>
      <c r="BH159" s="203"/>
      <c r="BI159" s="203"/>
      <c r="BJ159" s="203"/>
      <c r="BK159" s="203"/>
      <c r="BL159" s="204"/>
      <c r="BM159" s="202">
        <v>117</v>
      </c>
      <c r="BN159" s="203"/>
      <c r="BO159" s="203"/>
      <c r="BP159" s="203"/>
      <c r="BQ159" s="205"/>
    </row>
    <row r="160" spans="2:69" s="21" customFormat="1" ht="12" customHeight="1">
      <c r="B160" s="211"/>
      <c r="C160" s="187"/>
      <c r="D160" s="187"/>
      <c r="E160" s="187"/>
      <c r="F160" s="187"/>
      <c r="G160" s="162"/>
      <c r="H160" s="225" t="s">
        <v>665</v>
      </c>
      <c r="I160" s="226"/>
      <c r="J160" s="226"/>
      <c r="K160" s="226"/>
      <c r="L160" s="226"/>
      <c r="M160" s="226"/>
      <c r="N160" s="227"/>
      <c r="O160" s="222">
        <v>250</v>
      </c>
      <c r="P160" s="223"/>
      <c r="Q160" s="223"/>
      <c r="R160" s="223"/>
      <c r="S160" s="228"/>
      <c r="T160" s="222">
        <v>275</v>
      </c>
      <c r="U160" s="223"/>
      <c r="V160" s="223"/>
      <c r="W160" s="223"/>
      <c r="X160" s="228"/>
      <c r="Y160" s="222">
        <f>O160+T160</f>
        <v>525</v>
      </c>
      <c r="Z160" s="223"/>
      <c r="AA160" s="223"/>
      <c r="AB160" s="223"/>
      <c r="AC160" s="223"/>
      <c r="AD160" s="228"/>
      <c r="AE160" s="222">
        <v>183</v>
      </c>
      <c r="AF160" s="223"/>
      <c r="AG160" s="223"/>
      <c r="AH160" s="223"/>
      <c r="AI160" s="228"/>
      <c r="AJ160" s="198"/>
      <c r="AK160" s="199"/>
      <c r="AL160" s="199"/>
      <c r="AM160" s="199"/>
      <c r="AN160" s="199"/>
      <c r="AO160" s="199"/>
      <c r="AP160" s="206" t="s">
        <v>708</v>
      </c>
      <c r="AQ160" s="207"/>
      <c r="AR160" s="207"/>
      <c r="AS160" s="207"/>
      <c r="AT160" s="207"/>
      <c r="AU160" s="207"/>
      <c r="AV160" s="208"/>
      <c r="AW160" s="202">
        <v>372</v>
      </c>
      <c r="AX160" s="203"/>
      <c r="AY160" s="203"/>
      <c r="AZ160" s="203"/>
      <c r="BA160" s="204"/>
      <c r="BB160" s="202">
        <v>458</v>
      </c>
      <c r="BC160" s="203"/>
      <c r="BD160" s="203"/>
      <c r="BE160" s="203"/>
      <c r="BF160" s="204"/>
      <c r="BG160" s="202">
        <f>AW160+BB160</f>
        <v>830</v>
      </c>
      <c r="BH160" s="203"/>
      <c r="BI160" s="203"/>
      <c r="BJ160" s="203"/>
      <c r="BK160" s="203"/>
      <c r="BL160" s="204"/>
      <c r="BM160" s="202">
        <v>345</v>
      </c>
      <c r="BN160" s="203"/>
      <c r="BO160" s="203"/>
      <c r="BP160" s="203"/>
      <c r="BQ160" s="205"/>
    </row>
    <row r="161" spans="2:69" s="21" customFormat="1" ht="12" customHeight="1" thickBot="1">
      <c r="B161" s="212"/>
      <c r="C161" s="213"/>
      <c r="D161" s="213"/>
      <c r="E161" s="213"/>
      <c r="F161" s="213"/>
      <c r="G161" s="214"/>
      <c r="H161" s="218" t="s">
        <v>622</v>
      </c>
      <c r="I161" s="219"/>
      <c r="J161" s="219"/>
      <c r="K161" s="219"/>
      <c r="L161" s="219"/>
      <c r="M161" s="219"/>
      <c r="N161" s="220"/>
      <c r="O161" s="215">
        <f>SUM(O153:S160)</f>
        <v>2859</v>
      </c>
      <c r="P161" s="216"/>
      <c r="Q161" s="216"/>
      <c r="R161" s="216"/>
      <c r="S161" s="221"/>
      <c r="T161" s="215">
        <f>SUM(T153:X160)</f>
        <v>3176</v>
      </c>
      <c r="U161" s="216"/>
      <c r="V161" s="216"/>
      <c r="W161" s="216"/>
      <c r="X161" s="221"/>
      <c r="Y161" s="215">
        <f>SUM(Y153:AD160)</f>
        <v>6035</v>
      </c>
      <c r="Z161" s="216"/>
      <c r="AA161" s="216"/>
      <c r="AB161" s="216"/>
      <c r="AC161" s="216"/>
      <c r="AD161" s="221"/>
      <c r="AE161" s="215">
        <f>SUM(AE153:AI160)</f>
        <v>2212</v>
      </c>
      <c r="AF161" s="216"/>
      <c r="AG161" s="216"/>
      <c r="AH161" s="216"/>
      <c r="AI161" s="217"/>
      <c r="AJ161" s="198"/>
      <c r="AK161" s="199"/>
      <c r="AL161" s="199"/>
      <c r="AM161" s="199"/>
      <c r="AN161" s="199"/>
      <c r="AO161" s="199"/>
      <c r="AP161" s="206" t="s">
        <v>709</v>
      </c>
      <c r="AQ161" s="207"/>
      <c r="AR161" s="207"/>
      <c r="AS161" s="207"/>
      <c r="AT161" s="207"/>
      <c r="AU161" s="207"/>
      <c r="AV161" s="208"/>
      <c r="AW161" s="202">
        <v>139</v>
      </c>
      <c r="AX161" s="203"/>
      <c r="AY161" s="203"/>
      <c r="AZ161" s="203"/>
      <c r="BA161" s="204"/>
      <c r="BB161" s="202">
        <v>127</v>
      </c>
      <c r="BC161" s="203"/>
      <c r="BD161" s="203"/>
      <c r="BE161" s="203"/>
      <c r="BF161" s="204"/>
      <c r="BG161" s="202">
        <f>AW161+BB161</f>
        <v>266</v>
      </c>
      <c r="BH161" s="203"/>
      <c r="BI161" s="203"/>
      <c r="BJ161" s="203"/>
      <c r="BK161" s="203"/>
      <c r="BL161" s="204"/>
      <c r="BM161" s="202">
        <v>91</v>
      </c>
      <c r="BN161" s="203"/>
      <c r="BO161" s="203"/>
      <c r="BP161" s="203"/>
      <c r="BQ161" s="205"/>
    </row>
    <row r="162" spans="2:69" s="21" customFormat="1" ht="12" customHeight="1" thickTop="1">
      <c r="B162" s="209" t="s">
        <v>507</v>
      </c>
      <c r="C162" s="181"/>
      <c r="D162" s="181"/>
      <c r="E162" s="181"/>
      <c r="F162" s="181"/>
      <c r="G162" s="210"/>
      <c r="H162" s="232" t="s">
        <v>666</v>
      </c>
      <c r="I162" s="233"/>
      <c r="J162" s="233"/>
      <c r="K162" s="233"/>
      <c r="L162" s="233"/>
      <c r="M162" s="233"/>
      <c r="N162" s="234"/>
      <c r="O162" s="229">
        <v>46</v>
      </c>
      <c r="P162" s="230"/>
      <c r="Q162" s="230"/>
      <c r="R162" s="230"/>
      <c r="S162" s="235"/>
      <c r="T162" s="229">
        <v>47</v>
      </c>
      <c r="U162" s="230"/>
      <c r="V162" s="230"/>
      <c r="W162" s="230"/>
      <c r="X162" s="235"/>
      <c r="Y162" s="229">
        <f>O162+T162</f>
        <v>93</v>
      </c>
      <c r="Z162" s="230"/>
      <c r="AA162" s="230"/>
      <c r="AB162" s="230"/>
      <c r="AC162" s="230"/>
      <c r="AD162" s="235"/>
      <c r="AE162" s="229">
        <v>27</v>
      </c>
      <c r="AF162" s="230"/>
      <c r="AG162" s="230"/>
      <c r="AH162" s="230"/>
      <c r="AI162" s="235"/>
      <c r="AJ162" s="198"/>
      <c r="AK162" s="199"/>
      <c r="AL162" s="199"/>
      <c r="AM162" s="199"/>
      <c r="AN162" s="199"/>
      <c r="AO162" s="199"/>
      <c r="AP162" s="206" t="s">
        <v>710</v>
      </c>
      <c r="AQ162" s="207"/>
      <c r="AR162" s="207"/>
      <c r="AS162" s="207"/>
      <c r="AT162" s="207"/>
      <c r="AU162" s="207"/>
      <c r="AV162" s="208"/>
      <c r="AW162" s="202">
        <v>151</v>
      </c>
      <c r="AX162" s="203"/>
      <c r="AY162" s="203"/>
      <c r="AZ162" s="203"/>
      <c r="BA162" s="204"/>
      <c r="BB162" s="202">
        <v>150</v>
      </c>
      <c r="BC162" s="203"/>
      <c r="BD162" s="203"/>
      <c r="BE162" s="203"/>
      <c r="BF162" s="204"/>
      <c r="BG162" s="202">
        <f>AW162+BB162</f>
        <v>301</v>
      </c>
      <c r="BH162" s="203"/>
      <c r="BI162" s="203"/>
      <c r="BJ162" s="203"/>
      <c r="BK162" s="203"/>
      <c r="BL162" s="204"/>
      <c r="BM162" s="202">
        <v>113</v>
      </c>
      <c r="BN162" s="203"/>
      <c r="BO162" s="203"/>
      <c r="BP162" s="203"/>
      <c r="BQ162" s="205"/>
    </row>
    <row r="163" spans="2:69" s="21" customFormat="1" ht="12" customHeight="1">
      <c r="B163" s="211"/>
      <c r="C163" s="187"/>
      <c r="D163" s="187"/>
      <c r="E163" s="187"/>
      <c r="F163" s="187"/>
      <c r="G163" s="162"/>
      <c r="H163" s="206" t="s">
        <v>667</v>
      </c>
      <c r="I163" s="207"/>
      <c r="J163" s="207"/>
      <c r="K163" s="207"/>
      <c r="L163" s="207"/>
      <c r="M163" s="207"/>
      <c r="N163" s="208"/>
      <c r="O163" s="202">
        <v>37</v>
      </c>
      <c r="P163" s="203"/>
      <c r="Q163" s="203"/>
      <c r="R163" s="203"/>
      <c r="S163" s="204"/>
      <c r="T163" s="202">
        <v>40</v>
      </c>
      <c r="U163" s="203"/>
      <c r="V163" s="203"/>
      <c r="W163" s="203"/>
      <c r="X163" s="204"/>
      <c r="Y163" s="202">
        <f>O163+T163</f>
        <v>77</v>
      </c>
      <c r="Z163" s="203"/>
      <c r="AA163" s="203"/>
      <c r="AB163" s="203"/>
      <c r="AC163" s="203"/>
      <c r="AD163" s="204"/>
      <c r="AE163" s="202">
        <v>23</v>
      </c>
      <c r="AF163" s="203"/>
      <c r="AG163" s="203"/>
      <c r="AH163" s="203"/>
      <c r="AI163" s="204"/>
      <c r="AJ163" s="198"/>
      <c r="AK163" s="199"/>
      <c r="AL163" s="199"/>
      <c r="AM163" s="199"/>
      <c r="AN163" s="199"/>
      <c r="AO163" s="199"/>
      <c r="AP163" s="206" t="s">
        <v>711</v>
      </c>
      <c r="AQ163" s="207"/>
      <c r="AR163" s="207"/>
      <c r="AS163" s="207"/>
      <c r="AT163" s="207"/>
      <c r="AU163" s="207"/>
      <c r="AV163" s="208"/>
      <c r="AW163" s="202">
        <v>33</v>
      </c>
      <c r="AX163" s="203"/>
      <c r="AY163" s="203"/>
      <c r="AZ163" s="203"/>
      <c r="BA163" s="204"/>
      <c r="BB163" s="202">
        <v>37</v>
      </c>
      <c r="BC163" s="203"/>
      <c r="BD163" s="203"/>
      <c r="BE163" s="203"/>
      <c r="BF163" s="204"/>
      <c r="BG163" s="202">
        <f>AW163+BB163</f>
        <v>70</v>
      </c>
      <c r="BH163" s="203"/>
      <c r="BI163" s="203"/>
      <c r="BJ163" s="203"/>
      <c r="BK163" s="203"/>
      <c r="BL163" s="204"/>
      <c r="BM163" s="202">
        <v>22</v>
      </c>
      <c r="BN163" s="203"/>
      <c r="BO163" s="203"/>
      <c r="BP163" s="203"/>
      <c r="BQ163" s="205"/>
    </row>
    <row r="164" spans="2:69" s="21" customFormat="1" ht="12" customHeight="1">
      <c r="B164" s="211"/>
      <c r="C164" s="187"/>
      <c r="D164" s="187"/>
      <c r="E164" s="187"/>
      <c r="F164" s="187"/>
      <c r="G164" s="162"/>
      <c r="H164" s="206" t="s">
        <v>668</v>
      </c>
      <c r="I164" s="207"/>
      <c r="J164" s="207"/>
      <c r="K164" s="207"/>
      <c r="L164" s="207"/>
      <c r="M164" s="207"/>
      <c r="N164" s="208"/>
      <c r="O164" s="202">
        <v>54</v>
      </c>
      <c r="P164" s="203"/>
      <c r="Q164" s="203"/>
      <c r="R164" s="203"/>
      <c r="S164" s="204"/>
      <c r="T164" s="202">
        <v>67</v>
      </c>
      <c r="U164" s="203"/>
      <c r="V164" s="203"/>
      <c r="W164" s="203"/>
      <c r="X164" s="204"/>
      <c r="Y164" s="202">
        <f>O164+T164</f>
        <v>121</v>
      </c>
      <c r="Z164" s="203"/>
      <c r="AA164" s="203"/>
      <c r="AB164" s="203"/>
      <c r="AC164" s="203"/>
      <c r="AD164" s="204"/>
      <c r="AE164" s="202">
        <v>42</v>
      </c>
      <c r="AF164" s="203"/>
      <c r="AG164" s="203"/>
      <c r="AH164" s="203"/>
      <c r="AI164" s="204"/>
      <c r="AJ164" s="198"/>
      <c r="AK164" s="199"/>
      <c r="AL164" s="199"/>
      <c r="AM164" s="199"/>
      <c r="AN164" s="199"/>
      <c r="AO164" s="199"/>
      <c r="AP164" s="206" t="s">
        <v>712</v>
      </c>
      <c r="AQ164" s="207"/>
      <c r="AR164" s="207"/>
      <c r="AS164" s="207"/>
      <c r="AT164" s="207"/>
      <c r="AU164" s="207"/>
      <c r="AV164" s="208"/>
      <c r="AW164" s="202">
        <v>17</v>
      </c>
      <c r="AX164" s="203"/>
      <c r="AY164" s="203"/>
      <c r="AZ164" s="203"/>
      <c r="BA164" s="204"/>
      <c r="BB164" s="202">
        <v>21</v>
      </c>
      <c r="BC164" s="203"/>
      <c r="BD164" s="203"/>
      <c r="BE164" s="203"/>
      <c r="BF164" s="204"/>
      <c r="BG164" s="202">
        <f>AW164+BB164</f>
        <v>38</v>
      </c>
      <c r="BH164" s="203"/>
      <c r="BI164" s="203"/>
      <c r="BJ164" s="203"/>
      <c r="BK164" s="203"/>
      <c r="BL164" s="204"/>
      <c r="BM164" s="202">
        <v>13</v>
      </c>
      <c r="BN164" s="203"/>
      <c r="BO164" s="203"/>
      <c r="BP164" s="203"/>
      <c r="BQ164" s="205"/>
    </row>
    <row r="165" spans="2:69" s="21" customFormat="1" ht="12" customHeight="1">
      <c r="B165" s="211"/>
      <c r="C165" s="187"/>
      <c r="D165" s="187"/>
      <c r="E165" s="187"/>
      <c r="F165" s="187"/>
      <c r="G165" s="162"/>
      <c r="H165" s="206" t="s">
        <v>669</v>
      </c>
      <c r="I165" s="207"/>
      <c r="J165" s="207"/>
      <c r="K165" s="207"/>
      <c r="L165" s="207"/>
      <c r="M165" s="207"/>
      <c r="N165" s="208"/>
      <c r="O165" s="202">
        <v>20</v>
      </c>
      <c r="P165" s="203"/>
      <c r="Q165" s="203"/>
      <c r="R165" s="203"/>
      <c r="S165" s="204"/>
      <c r="T165" s="202">
        <v>20</v>
      </c>
      <c r="U165" s="203"/>
      <c r="V165" s="203"/>
      <c r="W165" s="203"/>
      <c r="X165" s="204"/>
      <c r="Y165" s="202">
        <f>O165+T165</f>
        <v>40</v>
      </c>
      <c r="Z165" s="203"/>
      <c r="AA165" s="203"/>
      <c r="AB165" s="203"/>
      <c r="AC165" s="203"/>
      <c r="AD165" s="204"/>
      <c r="AE165" s="202">
        <v>14</v>
      </c>
      <c r="AF165" s="203"/>
      <c r="AG165" s="203"/>
      <c r="AH165" s="203"/>
      <c r="AI165" s="204"/>
      <c r="AJ165" s="198"/>
      <c r="AK165" s="199"/>
      <c r="AL165" s="199"/>
      <c r="AM165" s="199"/>
      <c r="AN165" s="199"/>
      <c r="AO165" s="199"/>
      <c r="AP165" s="206" t="s">
        <v>713</v>
      </c>
      <c r="AQ165" s="207"/>
      <c r="AR165" s="207"/>
      <c r="AS165" s="207"/>
      <c r="AT165" s="207"/>
      <c r="AU165" s="207"/>
      <c r="AV165" s="208"/>
      <c r="AW165" s="202">
        <v>60</v>
      </c>
      <c r="AX165" s="203"/>
      <c r="AY165" s="203"/>
      <c r="AZ165" s="203"/>
      <c r="BA165" s="204"/>
      <c r="BB165" s="202">
        <v>56</v>
      </c>
      <c r="BC165" s="203"/>
      <c r="BD165" s="203"/>
      <c r="BE165" s="203"/>
      <c r="BF165" s="204"/>
      <c r="BG165" s="202">
        <f>AW165+BB165</f>
        <v>116</v>
      </c>
      <c r="BH165" s="203"/>
      <c r="BI165" s="203"/>
      <c r="BJ165" s="203"/>
      <c r="BK165" s="203"/>
      <c r="BL165" s="204"/>
      <c r="BM165" s="202">
        <v>30</v>
      </c>
      <c r="BN165" s="203"/>
      <c r="BO165" s="203"/>
      <c r="BP165" s="203"/>
      <c r="BQ165" s="205"/>
    </row>
    <row r="166" spans="2:69" s="21" customFormat="1" ht="12" customHeight="1">
      <c r="B166" s="211"/>
      <c r="C166" s="187"/>
      <c r="D166" s="187"/>
      <c r="E166" s="187"/>
      <c r="F166" s="187"/>
      <c r="G166" s="162"/>
      <c r="H166" s="206" t="s">
        <v>670</v>
      </c>
      <c r="I166" s="207"/>
      <c r="J166" s="207"/>
      <c r="K166" s="207"/>
      <c r="L166" s="207"/>
      <c r="M166" s="207"/>
      <c r="N166" s="208"/>
      <c r="O166" s="202">
        <v>83</v>
      </c>
      <c r="P166" s="203"/>
      <c r="Q166" s="203"/>
      <c r="R166" s="203"/>
      <c r="S166" s="204"/>
      <c r="T166" s="202">
        <v>89</v>
      </c>
      <c r="U166" s="203"/>
      <c r="V166" s="203"/>
      <c r="W166" s="203"/>
      <c r="X166" s="204"/>
      <c r="Y166" s="202">
        <f>O166+T166</f>
        <v>172</v>
      </c>
      <c r="Z166" s="203"/>
      <c r="AA166" s="203"/>
      <c r="AB166" s="203"/>
      <c r="AC166" s="203"/>
      <c r="AD166" s="204"/>
      <c r="AE166" s="202">
        <v>59</v>
      </c>
      <c r="AF166" s="203"/>
      <c r="AG166" s="203"/>
      <c r="AH166" s="203"/>
      <c r="AI166" s="204"/>
      <c r="AJ166" s="198"/>
      <c r="AK166" s="199"/>
      <c r="AL166" s="199"/>
      <c r="AM166" s="199"/>
      <c r="AN166" s="199"/>
      <c r="AO166" s="199"/>
      <c r="AP166" s="206" t="s">
        <v>714</v>
      </c>
      <c r="AQ166" s="207"/>
      <c r="AR166" s="207"/>
      <c r="AS166" s="207"/>
      <c r="AT166" s="207"/>
      <c r="AU166" s="207"/>
      <c r="AV166" s="208"/>
      <c r="AW166" s="202">
        <v>38</v>
      </c>
      <c r="AX166" s="203"/>
      <c r="AY166" s="203"/>
      <c r="AZ166" s="203"/>
      <c r="BA166" s="204"/>
      <c r="BB166" s="202">
        <v>49</v>
      </c>
      <c r="BC166" s="203"/>
      <c r="BD166" s="203"/>
      <c r="BE166" s="203"/>
      <c r="BF166" s="204"/>
      <c r="BG166" s="202">
        <f>AW166+BB166</f>
        <v>87</v>
      </c>
      <c r="BH166" s="203"/>
      <c r="BI166" s="203"/>
      <c r="BJ166" s="203"/>
      <c r="BK166" s="203"/>
      <c r="BL166" s="204"/>
      <c r="BM166" s="202">
        <v>38</v>
      </c>
      <c r="BN166" s="203"/>
      <c r="BO166" s="203"/>
      <c r="BP166" s="203"/>
      <c r="BQ166" s="205"/>
    </row>
    <row r="167" spans="2:69" s="21" customFormat="1" ht="12" customHeight="1">
      <c r="B167" s="211"/>
      <c r="C167" s="187"/>
      <c r="D167" s="187"/>
      <c r="E167" s="187"/>
      <c r="F167" s="187"/>
      <c r="G167" s="162"/>
      <c r="H167" s="206" t="s">
        <v>671</v>
      </c>
      <c r="I167" s="207"/>
      <c r="J167" s="207"/>
      <c r="K167" s="207"/>
      <c r="L167" s="207"/>
      <c r="M167" s="207"/>
      <c r="N167" s="208"/>
      <c r="O167" s="202">
        <v>95</v>
      </c>
      <c r="P167" s="203"/>
      <c r="Q167" s="203"/>
      <c r="R167" s="203"/>
      <c r="S167" s="204"/>
      <c r="T167" s="202">
        <v>104</v>
      </c>
      <c r="U167" s="203"/>
      <c r="V167" s="203"/>
      <c r="W167" s="203"/>
      <c r="X167" s="204"/>
      <c r="Y167" s="202">
        <f>O167+T167</f>
        <v>199</v>
      </c>
      <c r="Z167" s="203"/>
      <c r="AA167" s="203"/>
      <c r="AB167" s="203"/>
      <c r="AC167" s="203"/>
      <c r="AD167" s="204"/>
      <c r="AE167" s="202">
        <v>62</v>
      </c>
      <c r="AF167" s="203"/>
      <c r="AG167" s="203"/>
      <c r="AH167" s="203"/>
      <c r="AI167" s="204"/>
      <c r="AJ167" s="198"/>
      <c r="AK167" s="199"/>
      <c r="AL167" s="199"/>
      <c r="AM167" s="199"/>
      <c r="AN167" s="199"/>
      <c r="AO167" s="199"/>
      <c r="AP167" s="206" t="s">
        <v>715</v>
      </c>
      <c r="AQ167" s="207"/>
      <c r="AR167" s="207"/>
      <c r="AS167" s="207"/>
      <c r="AT167" s="207"/>
      <c r="AU167" s="207"/>
      <c r="AV167" s="208"/>
      <c r="AW167" s="202">
        <v>30</v>
      </c>
      <c r="AX167" s="203"/>
      <c r="AY167" s="203"/>
      <c r="AZ167" s="203"/>
      <c r="BA167" s="204"/>
      <c r="BB167" s="202">
        <v>26</v>
      </c>
      <c r="BC167" s="203"/>
      <c r="BD167" s="203"/>
      <c r="BE167" s="203"/>
      <c r="BF167" s="204"/>
      <c r="BG167" s="202">
        <f>AW167+BB167</f>
        <v>56</v>
      </c>
      <c r="BH167" s="203"/>
      <c r="BI167" s="203"/>
      <c r="BJ167" s="203"/>
      <c r="BK167" s="203"/>
      <c r="BL167" s="204"/>
      <c r="BM167" s="202">
        <v>18</v>
      </c>
      <c r="BN167" s="203"/>
      <c r="BO167" s="203"/>
      <c r="BP167" s="203"/>
      <c r="BQ167" s="205"/>
    </row>
    <row r="168" spans="2:69" s="21" customFormat="1" ht="12" customHeight="1">
      <c r="B168" s="211"/>
      <c r="C168" s="187"/>
      <c r="D168" s="187"/>
      <c r="E168" s="187"/>
      <c r="F168" s="187"/>
      <c r="G168" s="162"/>
      <c r="H168" s="206" t="s">
        <v>672</v>
      </c>
      <c r="I168" s="207"/>
      <c r="J168" s="207"/>
      <c r="K168" s="207"/>
      <c r="L168" s="207"/>
      <c r="M168" s="207"/>
      <c r="N168" s="208"/>
      <c r="O168" s="202">
        <v>102</v>
      </c>
      <c r="P168" s="203"/>
      <c r="Q168" s="203"/>
      <c r="R168" s="203"/>
      <c r="S168" s="204"/>
      <c r="T168" s="202">
        <v>111</v>
      </c>
      <c r="U168" s="203"/>
      <c r="V168" s="203"/>
      <c r="W168" s="203"/>
      <c r="X168" s="204"/>
      <c r="Y168" s="202">
        <f>O168+T168</f>
        <v>213</v>
      </c>
      <c r="Z168" s="203"/>
      <c r="AA168" s="203"/>
      <c r="AB168" s="203"/>
      <c r="AC168" s="203"/>
      <c r="AD168" s="204"/>
      <c r="AE168" s="202">
        <v>73</v>
      </c>
      <c r="AF168" s="203"/>
      <c r="AG168" s="203"/>
      <c r="AH168" s="203"/>
      <c r="AI168" s="204"/>
      <c r="AJ168" s="198"/>
      <c r="AK168" s="199"/>
      <c r="AL168" s="199"/>
      <c r="AM168" s="199"/>
      <c r="AN168" s="199"/>
      <c r="AO168" s="199"/>
      <c r="AP168" s="206" t="s">
        <v>716</v>
      </c>
      <c r="AQ168" s="207"/>
      <c r="AR168" s="207"/>
      <c r="AS168" s="207"/>
      <c r="AT168" s="207"/>
      <c r="AU168" s="207"/>
      <c r="AV168" s="208"/>
      <c r="AW168" s="202">
        <v>64</v>
      </c>
      <c r="AX168" s="203"/>
      <c r="AY168" s="203"/>
      <c r="AZ168" s="203"/>
      <c r="BA168" s="204"/>
      <c r="BB168" s="202">
        <v>68</v>
      </c>
      <c r="BC168" s="203"/>
      <c r="BD168" s="203"/>
      <c r="BE168" s="203"/>
      <c r="BF168" s="204"/>
      <c r="BG168" s="202">
        <f>AW168+BB168</f>
        <v>132</v>
      </c>
      <c r="BH168" s="203"/>
      <c r="BI168" s="203"/>
      <c r="BJ168" s="203"/>
      <c r="BK168" s="203"/>
      <c r="BL168" s="204"/>
      <c r="BM168" s="202">
        <v>41</v>
      </c>
      <c r="BN168" s="203"/>
      <c r="BO168" s="203"/>
      <c r="BP168" s="203"/>
      <c r="BQ168" s="205"/>
    </row>
    <row r="169" spans="2:69" s="21" customFormat="1" ht="12" customHeight="1">
      <c r="B169" s="211"/>
      <c r="C169" s="187"/>
      <c r="D169" s="187"/>
      <c r="E169" s="187"/>
      <c r="F169" s="187"/>
      <c r="G169" s="162"/>
      <c r="H169" s="206" t="s">
        <v>673</v>
      </c>
      <c r="I169" s="207"/>
      <c r="J169" s="207"/>
      <c r="K169" s="207"/>
      <c r="L169" s="207"/>
      <c r="M169" s="207"/>
      <c r="N169" s="208"/>
      <c r="O169" s="202">
        <v>101</v>
      </c>
      <c r="P169" s="203"/>
      <c r="Q169" s="203"/>
      <c r="R169" s="203"/>
      <c r="S169" s="204"/>
      <c r="T169" s="202">
        <v>90</v>
      </c>
      <c r="U169" s="203"/>
      <c r="V169" s="203"/>
      <c r="W169" s="203"/>
      <c r="X169" s="204"/>
      <c r="Y169" s="202">
        <f>O169+T169</f>
        <v>191</v>
      </c>
      <c r="Z169" s="203"/>
      <c r="AA169" s="203"/>
      <c r="AB169" s="203"/>
      <c r="AC169" s="203"/>
      <c r="AD169" s="204"/>
      <c r="AE169" s="202">
        <v>56</v>
      </c>
      <c r="AF169" s="203"/>
      <c r="AG169" s="203"/>
      <c r="AH169" s="203"/>
      <c r="AI169" s="204"/>
      <c r="AJ169" s="198"/>
      <c r="AK169" s="199"/>
      <c r="AL169" s="199"/>
      <c r="AM169" s="199"/>
      <c r="AN169" s="199"/>
      <c r="AO169" s="199"/>
      <c r="AP169" s="206" t="s">
        <v>717</v>
      </c>
      <c r="AQ169" s="207"/>
      <c r="AR169" s="207"/>
      <c r="AS169" s="207"/>
      <c r="AT169" s="207"/>
      <c r="AU169" s="207"/>
      <c r="AV169" s="208"/>
      <c r="AW169" s="202">
        <v>103</v>
      </c>
      <c r="AX169" s="203"/>
      <c r="AY169" s="203"/>
      <c r="AZ169" s="203"/>
      <c r="BA169" s="204"/>
      <c r="BB169" s="202">
        <v>129</v>
      </c>
      <c r="BC169" s="203"/>
      <c r="BD169" s="203"/>
      <c r="BE169" s="203"/>
      <c r="BF169" s="204"/>
      <c r="BG169" s="202">
        <f>AW169+BB169</f>
        <v>232</v>
      </c>
      <c r="BH169" s="203"/>
      <c r="BI169" s="203"/>
      <c r="BJ169" s="203"/>
      <c r="BK169" s="203"/>
      <c r="BL169" s="204"/>
      <c r="BM169" s="202">
        <v>71</v>
      </c>
      <c r="BN169" s="203"/>
      <c r="BO169" s="203"/>
      <c r="BP169" s="203"/>
      <c r="BQ169" s="205"/>
    </row>
    <row r="170" spans="2:69" s="21" customFormat="1" ht="12" customHeight="1">
      <c r="B170" s="211"/>
      <c r="C170" s="187"/>
      <c r="D170" s="187"/>
      <c r="E170" s="187"/>
      <c r="F170" s="187"/>
      <c r="G170" s="162"/>
      <c r="H170" s="206" t="s">
        <v>674</v>
      </c>
      <c r="I170" s="207"/>
      <c r="J170" s="207"/>
      <c r="K170" s="207"/>
      <c r="L170" s="207"/>
      <c r="M170" s="207"/>
      <c r="N170" s="208"/>
      <c r="O170" s="202">
        <v>79</v>
      </c>
      <c r="P170" s="203"/>
      <c r="Q170" s="203"/>
      <c r="R170" s="203"/>
      <c r="S170" s="204"/>
      <c r="T170" s="202">
        <v>74</v>
      </c>
      <c r="U170" s="203"/>
      <c r="V170" s="203"/>
      <c r="W170" s="203"/>
      <c r="X170" s="204"/>
      <c r="Y170" s="202">
        <f>O170+T170</f>
        <v>153</v>
      </c>
      <c r="Z170" s="203"/>
      <c r="AA170" s="203"/>
      <c r="AB170" s="203"/>
      <c r="AC170" s="203"/>
      <c r="AD170" s="204"/>
      <c r="AE170" s="202">
        <v>45</v>
      </c>
      <c r="AF170" s="203"/>
      <c r="AG170" s="203"/>
      <c r="AH170" s="203"/>
      <c r="AI170" s="204"/>
      <c r="AJ170" s="198"/>
      <c r="AK170" s="199"/>
      <c r="AL170" s="199"/>
      <c r="AM170" s="199"/>
      <c r="AN170" s="199"/>
      <c r="AO170" s="199"/>
      <c r="AP170" s="225" t="s">
        <v>718</v>
      </c>
      <c r="AQ170" s="226"/>
      <c r="AR170" s="226"/>
      <c r="AS170" s="226"/>
      <c r="AT170" s="226"/>
      <c r="AU170" s="226"/>
      <c r="AV170" s="227"/>
      <c r="AW170" s="222">
        <v>148</v>
      </c>
      <c r="AX170" s="223"/>
      <c r="AY170" s="223"/>
      <c r="AZ170" s="223"/>
      <c r="BA170" s="228"/>
      <c r="BB170" s="222">
        <v>152</v>
      </c>
      <c r="BC170" s="223"/>
      <c r="BD170" s="223"/>
      <c r="BE170" s="223"/>
      <c r="BF170" s="228"/>
      <c r="BG170" s="222">
        <f>AW170+BB170</f>
        <v>300</v>
      </c>
      <c r="BH170" s="223"/>
      <c r="BI170" s="223"/>
      <c r="BJ170" s="223"/>
      <c r="BK170" s="223"/>
      <c r="BL170" s="228"/>
      <c r="BM170" s="222">
        <v>86</v>
      </c>
      <c r="BN170" s="223"/>
      <c r="BO170" s="223"/>
      <c r="BP170" s="223"/>
      <c r="BQ170" s="224"/>
    </row>
    <row r="171" spans="2:69" s="21" customFormat="1" ht="12" customHeight="1" thickBot="1">
      <c r="B171" s="211"/>
      <c r="C171" s="187"/>
      <c r="D171" s="187"/>
      <c r="E171" s="187"/>
      <c r="F171" s="187"/>
      <c r="G171" s="162"/>
      <c r="H171" s="206" t="s">
        <v>675</v>
      </c>
      <c r="I171" s="207"/>
      <c r="J171" s="207"/>
      <c r="K171" s="207"/>
      <c r="L171" s="207"/>
      <c r="M171" s="207"/>
      <c r="N171" s="208"/>
      <c r="O171" s="202">
        <v>32</v>
      </c>
      <c r="P171" s="203"/>
      <c r="Q171" s="203"/>
      <c r="R171" s="203"/>
      <c r="S171" s="204"/>
      <c r="T171" s="202">
        <v>28</v>
      </c>
      <c r="U171" s="203"/>
      <c r="V171" s="203"/>
      <c r="W171" s="203"/>
      <c r="X171" s="204"/>
      <c r="Y171" s="202">
        <f>O171+T171</f>
        <v>60</v>
      </c>
      <c r="Z171" s="203"/>
      <c r="AA171" s="203"/>
      <c r="AB171" s="203"/>
      <c r="AC171" s="203"/>
      <c r="AD171" s="204"/>
      <c r="AE171" s="202">
        <v>23</v>
      </c>
      <c r="AF171" s="203"/>
      <c r="AG171" s="203"/>
      <c r="AH171" s="203"/>
      <c r="AI171" s="204"/>
      <c r="AJ171" s="200"/>
      <c r="AK171" s="201"/>
      <c r="AL171" s="201"/>
      <c r="AM171" s="201"/>
      <c r="AN171" s="201"/>
      <c r="AO171" s="201"/>
      <c r="AP171" s="218" t="s">
        <v>622</v>
      </c>
      <c r="AQ171" s="219"/>
      <c r="AR171" s="219"/>
      <c r="AS171" s="219"/>
      <c r="AT171" s="219"/>
      <c r="AU171" s="219"/>
      <c r="AV171" s="220"/>
      <c r="AW171" s="215">
        <f>SUM(AW151:BA170)</f>
        <v>3526</v>
      </c>
      <c r="AX171" s="216"/>
      <c r="AY171" s="216"/>
      <c r="AZ171" s="216"/>
      <c r="BA171" s="221"/>
      <c r="BB171" s="215">
        <f>SUM(BB151:BF170)</f>
        <v>3972</v>
      </c>
      <c r="BC171" s="216"/>
      <c r="BD171" s="216"/>
      <c r="BE171" s="216"/>
      <c r="BF171" s="221"/>
      <c r="BG171" s="215">
        <f>SUM(BG151:BL170)</f>
        <v>7498</v>
      </c>
      <c r="BH171" s="216"/>
      <c r="BI171" s="216"/>
      <c r="BJ171" s="216"/>
      <c r="BK171" s="216"/>
      <c r="BL171" s="221"/>
      <c r="BM171" s="215">
        <f>SUM(BM151:BQ170)</f>
        <v>2834</v>
      </c>
      <c r="BN171" s="216"/>
      <c r="BO171" s="216"/>
      <c r="BP171" s="216"/>
      <c r="BQ171" s="217"/>
    </row>
    <row r="172" spans="2:69" s="21" customFormat="1" ht="12" customHeight="1" thickTop="1" thickBot="1">
      <c r="B172" s="211"/>
      <c r="C172" s="187"/>
      <c r="D172" s="187"/>
      <c r="E172" s="187"/>
      <c r="F172" s="187"/>
      <c r="G172" s="162"/>
      <c r="H172" s="206" t="s">
        <v>676</v>
      </c>
      <c r="I172" s="207"/>
      <c r="J172" s="207"/>
      <c r="K172" s="207"/>
      <c r="L172" s="207"/>
      <c r="M172" s="207"/>
      <c r="N172" s="208"/>
      <c r="O172" s="202">
        <v>31</v>
      </c>
      <c r="P172" s="203"/>
      <c r="Q172" s="203"/>
      <c r="R172" s="203"/>
      <c r="S172" s="204"/>
      <c r="T172" s="202">
        <v>28</v>
      </c>
      <c r="U172" s="203"/>
      <c r="V172" s="203"/>
      <c r="W172" s="203"/>
      <c r="X172" s="204"/>
      <c r="Y172" s="202">
        <f>O172+T172</f>
        <v>59</v>
      </c>
      <c r="Z172" s="203"/>
      <c r="AA172" s="203"/>
      <c r="AB172" s="203"/>
      <c r="AC172" s="203"/>
      <c r="AD172" s="204"/>
      <c r="AE172" s="202">
        <v>23</v>
      </c>
      <c r="AF172" s="203"/>
      <c r="AG172" s="203"/>
      <c r="AH172" s="203"/>
      <c r="AI172" s="204"/>
      <c r="AJ172" s="260" t="s">
        <v>1063</v>
      </c>
      <c r="AK172" s="261"/>
      <c r="AL172" s="261"/>
      <c r="AM172" s="261"/>
      <c r="AN172" s="261"/>
      <c r="AO172" s="261"/>
      <c r="AP172" s="261"/>
      <c r="AQ172" s="261"/>
      <c r="AR172" s="261"/>
      <c r="AS172" s="261"/>
      <c r="AT172" s="261"/>
      <c r="AU172" s="261"/>
      <c r="AV172" s="262"/>
      <c r="AW172" s="256">
        <f>SUM(AW152:BA171)</f>
        <v>6850</v>
      </c>
      <c r="AX172" s="257"/>
      <c r="AY172" s="257"/>
      <c r="AZ172" s="257"/>
      <c r="BA172" s="258"/>
      <c r="BB172" s="256">
        <f>SUM(BB152:BF171)</f>
        <v>7710</v>
      </c>
      <c r="BC172" s="257"/>
      <c r="BD172" s="257"/>
      <c r="BE172" s="257"/>
      <c r="BF172" s="258"/>
      <c r="BG172" s="256">
        <f>SUM(BG152:BL171)</f>
        <v>14560</v>
      </c>
      <c r="BH172" s="257"/>
      <c r="BI172" s="257"/>
      <c r="BJ172" s="257"/>
      <c r="BK172" s="257"/>
      <c r="BL172" s="258"/>
      <c r="BM172" s="256">
        <f>SUM(BM152:BQ171)</f>
        <v>5509</v>
      </c>
      <c r="BN172" s="257"/>
      <c r="BO172" s="257"/>
      <c r="BP172" s="257"/>
      <c r="BQ172" s="259"/>
    </row>
    <row r="173" spans="2:69" s="21" customFormat="1" ht="12" customHeight="1" thickTop="1">
      <c r="B173" s="211"/>
      <c r="C173" s="187"/>
      <c r="D173" s="187"/>
      <c r="E173" s="187"/>
      <c r="F173" s="187"/>
      <c r="G173" s="162"/>
      <c r="H173" s="206" t="s">
        <v>677</v>
      </c>
      <c r="I173" s="207"/>
      <c r="J173" s="207"/>
      <c r="K173" s="207"/>
      <c r="L173" s="207"/>
      <c r="M173" s="207"/>
      <c r="N173" s="208"/>
      <c r="O173" s="202">
        <v>32</v>
      </c>
      <c r="P173" s="203"/>
      <c r="Q173" s="203"/>
      <c r="R173" s="203"/>
      <c r="S173" s="204"/>
      <c r="T173" s="202">
        <v>35</v>
      </c>
      <c r="U173" s="203"/>
      <c r="V173" s="203"/>
      <c r="W173" s="203"/>
      <c r="X173" s="204"/>
      <c r="Y173" s="202">
        <f>O173+T173</f>
        <v>67</v>
      </c>
      <c r="Z173" s="203"/>
      <c r="AA173" s="203"/>
      <c r="AB173" s="203"/>
      <c r="AC173" s="203"/>
      <c r="AD173" s="204"/>
      <c r="AE173" s="202">
        <v>27</v>
      </c>
      <c r="AF173" s="203"/>
      <c r="AG173" s="203"/>
      <c r="AH173" s="203"/>
      <c r="AI173" s="204"/>
      <c r="AJ173" s="46"/>
      <c r="AK173" s="21" t="s">
        <v>1059</v>
      </c>
      <c r="AP173" s="41"/>
      <c r="AR173" s="41"/>
      <c r="AS173" s="41"/>
      <c r="AT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</row>
    <row r="174" spans="2:69" s="21" customFormat="1" ht="12" customHeight="1">
      <c r="B174" s="211"/>
      <c r="C174" s="187"/>
      <c r="D174" s="187"/>
      <c r="E174" s="187"/>
      <c r="F174" s="187"/>
      <c r="G174" s="162"/>
      <c r="H174" s="206" t="s">
        <v>678</v>
      </c>
      <c r="I174" s="207"/>
      <c r="J174" s="207"/>
      <c r="K174" s="207"/>
      <c r="L174" s="207"/>
      <c r="M174" s="207"/>
      <c r="N174" s="208"/>
      <c r="O174" s="202">
        <v>38</v>
      </c>
      <c r="P174" s="203"/>
      <c r="Q174" s="203"/>
      <c r="R174" s="203"/>
      <c r="S174" s="204"/>
      <c r="T174" s="202">
        <v>40</v>
      </c>
      <c r="U174" s="203"/>
      <c r="V174" s="203"/>
      <c r="W174" s="203"/>
      <c r="X174" s="204"/>
      <c r="Y174" s="202">
        <f>O174+T174</f>
        <v>78</v>
      </c>
      <c r="Z174" s="203"/>
      <c r="AA174" s="203"/>
      <c r="AB174" s="203"/>
      <c r="AC174" s="203"/>
      <c r="AD174" s="204"/>
      <c r="AE174" s="202">
        <v>31</v>
      </c>
      <c r="AF174" s="203"/>
      <c r="AG174" s="203"/>
      <c r="AH174" s="203"/>
      <c r="AI174" s="204"/>
      <c r="AJ174" s="46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</row>
    <row r="175" spans="2:69" s="21" customFormat="1" ht="12" customHeight="1">
      <c r="B175" s="211"/>
      <c r="C175" s="187"/>
      <c r="D175" s="187"/>
      <c r="E175" s="187"/>
      <c r="F175" s="187"/>
      <c r="G175" s="162"/>
      <c r="H175" s="206" t="s">
        <v>679</v>
      </c>
      <c r="I175" s="207"/>
      <c r="J175" s="207"/>
      <c r="K175" s="207"/>
      <c r="L175" s="207"/>
      <c r="M175" s="207"/>
      <c r="N175" s="208"/>
      <c r="O175" s="202">
        <v>51</v>
      </c>
      <c r="P175" s="203"/>
      <c r="Q175" s="203"/>
      <c r="R175" s="203"/>
      <c r="S175" s="204"/>
      <c r="T175" s="202">
        <v>62</v>
      </c>
      <c r="U175" s="203"/>
      <c r="V175" s="203"/>
      <c r="W175" s="203"/>
      <c r="X175" s="204"/>
      <c r="Y175" s="202">
        <f>O175+T175</f>
        <v>113</v>
      </c>
      <c r="Z175" s="203"/>
      <c r="AA175" s="203"/>
      <c r="AB175" s="203"/>
      <c r="AC175" s="203"/>
      <c r="AD175" s="204"/>
      <c r="AE175" s="202">
        <v>31</v>
      </c>
      <c r="AF175" s="203"/>
      <c r="AG175" s="203"/>
      <c r="AH175" s="203"/>
      <c r="AI175" s="204"/>
      <c r="AJ175" s="46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</row>
    <row r="176" spans="2:69" s="21" customFormat="1" ht="12" customHeight="1">
      <c r="B176" s="211"/>
      <c r="C176" s="187"/>
      <c r="D176" s="187"/>
      <c r="E176" s="187"/>
      <c r="F176" s="187"/>
      <c r="G176" s="162"/>
      <c r="H176" s="225" t="s">
        <v>680</v>
      </c>
      <c r="I176" s="226"/>
      <c r="J176" s="226"/>
      <c r="K176" s="226"/>
      <c r="L176" s="226"/>
      <c r="M176" s="226"/>
      <c r="N176" s="227"/>
      <c r="O176" s="222">
        <v>32</v>
      </c>
      <c r="P176" s="223"/>
      <c r="Q176" s="223"/>
      <c r="R176" s="223"/>
      <c r="S176" s="228"/>
      <c r="T176" s="222">
        <v>26</v>
      </c>
      <c r="U176" s="223"/>
      <c r="V176" s="223"/>
      <c r="W176" s="223"/>
      <c r="X176" s="228"/>
      <c r="Y176" s="222">
        <f>O176+T176</f>
        <v>58</v>
      </c>
      <c r="Z176" s="223"/>
      <c r="AA176" s="223"/>
      <c r="AB176" s="223"/>
      <c r="AC176" s="223"/>
      <c r="AD176" s="228"/>
      <c r="AE176" s="222">
        <v>17</v>
      </c>
      <c r="AF176" s="223"/>
      <c r="AG176" s="223"/>
      <c r="AH176" s="223"/>
      <c r="AI176" s="228"/>
      <c r="AJ176" s="46"/>
      <c r="AK176" s="41">
        <v>3</v>
      </c>
      <c r="AL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</row>
    <row r="177" spans="1:77" s="21" customFormat="1" ht="12" customHeight="1" thickBot="1">
      <c r="B177" s="212"/>
      <c r="C177" s="213"/>
      <c r="D177" s="213"/>
      <c r="E177" s="213"/>
      <c r="F177" s="213"/>
      <c r="G177" s="214"/>
      <c r="H177" s="218" t="s">
        <v>622</v>
      </c>
      <c r="I177" s="219"/>
      <c r="J177" s="219"/>
      <c r="K177" s="219"/>
      <c r="L177" s="219"/>
      <c r="M177" s="219"/>
      <c r="N177" s="220"/>
      <c r="O177" s="215">
        <f>SUM(O162:S176)</f>
        <v>833</v>
      </c>
      <c r="P177" s="216"/>
      <c r="Q177" s="216"/>
      <c r="R177" s="216"/>
      <c r="S177" s="221"/>
      <c r="T177" s="215">
        <f>SUM(T162:X176)</f>
        <v>861</v>
      </c>
      <c r="U177" s="216"/>
      <c r="V177" s="216"/>
      <c r="W177" s="216"/>
      <c r="X177" s="221"/>
      <c r="Y177" s="215">
        <f>SUM(Y162:AD176)</f>
        <v>1694</v>
      </c>
      <c r="Z177" s="216"/>
      <c r="AA177" s="216"/>
      <c r="AB177" s="216"/>
      <c r="AC177" s="216"/>
      <c r="AD177" s="221"/>
      <c r="AE177" s="215">
        <f>SUM(AE162:AI176)</f>
        <v>553</v>
      </c>
      <c r="AF177" s="216"/>
      <c r="AG177" s="216"/>
      <c r="AH177" s="216"/>
      <c r="AI177" s="217"/>
      <c r="AJ177" s="46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</row>
    <row r="178" spans="1:77" s="21" customFormat="1" ht="12" customHeight="1" thickTop="1">
      <c r="AW178" s="194"/>
      <c r="AX178" s="195"/>
      <c r="AY178" s="195"/>
      <c r="AZ178" s="195"/>
      <c r="BA178" s="195"/>
      <c r="BB178" s="194"/>
      <c r="BC178" s="195"/>
      <c r="BD178" s="195"/>
      <c r="BE178" s="195"/>
      <c r="BF178" s="195"/>
      <c r="BG178" s="194"/>
      <c r="BH178" s="195"/>
      <c r="BI178" s="195"/>
      <c r="BJ178" s="195"/>
      <c r="BK178" s="195"/>
      <c r="BL178" s="195"/>
      <c r="BM178" s="194"/>
      <c r="BN178" s="195"/>
      <c r="BO178" s="195"/>
      <c r="BP178" s="195"/>
      <c r="BQ178" s="195"/>
    </row>
    <row r="179" spans="1:77" ht="11.25" customHeight="1">
      <c r="A179" s="4" t="s">
        <v>721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Y179" s="11" t="s">
        <v>1066</v>
      </c>
    </row>
    <row r="180" spans="1:77" s="4" customFormat="1" ht="3.75" customHeight="1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</row>
    <row r="181" spans="1:77" s="23" customFormat="1" ht="12" customHeight="1">
      <c r="B181" s="190" t="s">
        <v>503</v>
      </c>
      <c r="C181" s="191"/>
      <c r="D181" s="191"/>
      <c r="E181" s="191"/>
      <c r="F181" s="191"/>
      <c r="G181" s="191"/>
      <c r="H181" s="191"/>
      <c r="I181" s="192"/>
      <c r="J181" s="192"/>
      <c r="K181" s="193"/>
      <c r="L181" s="189" t="s">
        <v>613</v>
      </c>
      <c r="M181" s="189"/>
      <c r="N181" s="189"/>
      <c r="O181" s="189"/>
      <c r="P181" s="189"/>
      <c r="Q181" s="189"/>
      <c r="R181" s="189" t="s">
        <v>823</v>
      </c>
      <c r="S181" s="189"/>
      <c r="T181" s="189"/>
      <c r="U181" s="189"/>
      <c r="V181" s="189"/>
      <c r="W181" s="189"/>
      <c r="X181" s="189" t="s">
        <v>824</v>
      </c>
      <c r="Y181" s="189"/>
      <c r="Z181" s="189"/>
      <c r="AA181" s="189"/>
      <c r="AB181" s="189"/>
      <c r="AC181" s="189"/>
      <c r="AD181" s="189" t="s">
        <v>825</v>
      </c>
      <c r="AE181" s="189"/>
      <c r="AF181" s="189"/>
      <c r="AG181" s="189"/>
      <c r="AH181" s="189"/>
      <c r="AI181" s="189"/>
      <c r="AJ181" s="189" t="s">
        <v>826</v>
      </c>
      <c r="AK181" s="189"/>
      <c r="AL181" s="189"/>
      <c r="AM181" s="189"/>
      <c r="AN181" s="189"/>
      <c r="AO181" s="189"/>
      <c r="AP181" s="189" t="s">
        <v>827</v>
      </c>
      <c r="AQ181" s="189"/>
      <c r="AR181" s="189"/>
      <c r="AS181" s="189"/>
      <c r="AT181" s="189"/>
      <c r="AU181" s="189"/>
      <c r="AV181" s="189" t="s">
        <v>828</v>
      </c>
      <c r="AW181" s="189"/>
      <c r="AX181" s="189"/>
      <c r="AY181" s="189"/>
      <c r="AZ181" s="189"/>
      <c r="BA181" s="189"/>
      <c r="BB181" s="189" t="s">
        <v>829</v>
      </c>
      <c r="BC181" s="189"/>
      <c r="BD181" s="189"/>
      <c r="BE181" s="189"/>
      <c r="BF181" s="189"/>
      <c r="BG181" s="189"/>
      <c r="BH181" s="189" t="s">
        <v>830</v>
      </c>
      <c r="BI181" s="189"/>
      <c r="BJ181" s="189"/>
      <c r="BK181" s="189"/>
      <c r="BL181" s="189"/>
      <c r="BM181" s="189"/>
      <c r="BN181" s="189" t="s">
        <v>831</v>
      </c>
      <c r="BO181" s="189"/>
      <c r="BP181" s="189"/>
      <c r="BQ181" s="189"/>
      <c r="BR181" s="189"/>
      <c r="BS181" s="189"/>
      <c r="BT181" s="189" t="s">
        <v>832</v>
      </c>
      <c r="BU181" s="189"/>
      <c r="BV181" s="189"/>
      <c r="BW181" s="189"/>
      <c r="BX181" s="189"/>
      <c r="BY181" s="189"/>
    </row>
    <row r="182" spans="1:77" s="23" customFormat="1" ht="12.75" customHeight="1">
      <c r="B182" s="187" t="s">
        <v>613</v>
      </c>
      <c r="C182" s="187"/>
      <c r="D182" s="187"/>
      <c r="E182" s="187"/>
      <c r="F182" s="187"/>
      <c r="G182" s="187"/>
      <c r="H182" s="187"/>
      <c r="I182" s="185" t="s">
        <v>559</v>
      </c>
      <c r="J182" s="185"/>
      <c r="K182" s="185"/>
      <c r="L182" s="178">
        <f>L185+L188+L191+L194+L197+L200+L203+L206+L209</f>
        <v>23459</v>
      </c>
      <c r="M182" s="179"/>
      <c r="N182" s="179"/>
      <c r="O182" s="179"/>
      <c r="P182" s="179"/>
      <c r="Q182" s="180"/>
      <c r="R182" s="175">
        <f>R185+R188+R191+R194+R197+R200+R203+R206+R209</f>
        <v>1062</v>
      </c>
      <c r="S182" s="176"/>
      <c r="T182" s="176"/>
      <c r="U182" s="176"/>
      <c r="V182" s="176"/>
      <c r="W182" s="177"/>
      <c r="X182" s="175">
        <f>X185+X188+X191+X194+X197+X200+X203+X206+X209</f>
        <v>1184</v>
      </c>
      <c r="Y182" s="176"/>
      <c r="Z182" s="176"/>
      <c r="AA182" s="176"/>
      <c r="AB182" s="176"/>
      <c r="AC182" s="177"/>
      <c r="AD182" s="175">
        <f>AD185+AD188+AD191+AD194+AD197+AD200+AD203+AD206+AD209</f>
        <v>1234</v>
      </c>
      <c r="AE182" s="176"/>
      <c r="AF182" s="176"/>
      <c r="AG182" s="176"/>
      <c r="AH182" s="176"/>
      <c r="AI182" s="177"/>
      <c r="AJ182" s="175">
        <f>AJ185+AJ188+AJ191+AJ194+AJ197+AJ200+AJ203+AJ206+AJ209</f>
        <v>1270</v>
      </c>
      <c r="AK182" s="176"/>
      <c r="AL182" s="176"/>
      <c r="AM182" s="176"/>
      <c r="AN182" s="176"/>
      <c r="AO182" s="177"/>
      <c r="AP182" s="175">
        <f>AP185+AP188+AP191+AP194+AP197+AP200+AP203+AP206+AP209</f>
        <v>1127</v>
      </c>
      <c r="AQ182" s="176"/>
      <c r="AR182" s="176"/>
      <c r="AS182" s="176"/>
      <c r="AT182" s="176"/>
      <c r="AU182" s="177"/>
      <c r="AV182" s="175">
        <f>AV185+AV188+AV191+AV194+AV197+AV200+AV203+AV206+AV209</f>
        <v>1048</v>
      </c>
      <c r="AW182" s="176"/>
      <c r="AX182" s="176"/>
      <c r="AY182" s="176"/>
      <c r="AZ182" s="176"/>
      <c r="BA182" s="177"/>
      <c r="BB182" s="175">
        <f>BB185+BB188+BB191+BB194+BB197+BB200+BB203+BB206+BB209</f>
        <v>1310</v>
      </c>
      <c r="BC182" s="176"/>
      <c r="BD182" s="176"/>
      <c r="BE182" s="176"/>
      <c r="BF182" s="176"/>
      <c r="BG182" s="177"/>
      <c r="BH182" s="175">
        <f>BH185+BH188+BH191+BH194+BH197+BH200+BH203+BH206+BH209</f>
        <v>1440</v>
      </c>
      <c r="BI182" s="176"/>
      <c r="BJ182" s="176"/>
      <c r="BK182" s="176"/>
      <c r="BL182" s="176"/>
      <c r="BM182" s="177"/>
      <c r="BN182" s="175">
        <f>BN185+BN188+BN191+BN194+BN197+BN200+BN203+BN206+BN209</f>
        <v>1494</v>
      </c>
      <c r="BO182" s="176"/>
      <c r="BP182" s="176"/>
      <c r="BQ182" s="176"/>
      <c r="BR182" s="176"/>
      <c r="BS182" s="177"/>
      <c r="BT182" s="175">
        <f>BT185+BT188+BT191+BT194+BT197+BT200+BT203+BT206+BT209</f>
        <v>1450</v>
      </c>
      <c r="BU182" s="176"/>
      <c r="BV182" s="176"/>
      <c r="BW182" s="176"/>
      <c r="BX182" s="176"/>
      <c r="BY182" s="177"/>
    </row>
    <row r="183" spans="1:77" s="23" customFormat="1" ht="12.75" customHeight="1">
      <c r="B183" s="187"/>
      <c r="C183" s="187"/>
      <c r="D183" s="187"/>
      <c r="E183" s="187"/>
      <c r="F183" s="187"/>
      <c r="G183" s="187"/>
      <c r="H183" s="187"/>
      <c r="I183" s="181" t="s">
        <v>560</v>
      </c>
      <c r="J183" s="181"/>
      <c r="K183" s="181"/>
      <c r="L183" s="172">
        <f>L186+L189+L192+L195+L198+L201+L204+L207+L210</f>
        <v>25898</v>
      </c>
      <c r="M183" s="173"/>
      <c r="N183" s="173"/>
      <c r="O183" s="173"/>
      <c r="P183" s="173"/>
      <c r="Q183" s="174"/>
      <c r="R183" s="169">
        <f>R186+R189+R192+R195+R198+R201+R204+R207+R210</f>
        <v>1015</v>
      </c>
      <c r="S183" s="170"/>
      <c r="T183" s="170"/>
      <c r="U183" s="170"/>
      <c r="V183" s="170"/>
      <c r="W183" s="171"/>
      <c r="X183" s="169">
        <f>X186+X189+X192+X195+X198+X201+X204+X207+X210</f>
        <v>1133</v>
      </c>
      <c r="Y183" s="170"/>
      <c r="Z183" s="170"/>
      <c r="AA183" s="170"/>
      <c r="AB183" s="170"/>
      <c r="AC183" s="171"/>
      <c r="AD183" s="169">
        <f>AD186+AD189+AD192+AD195+AD198+AD201+AD204+AD207+AD210</f>
        <v>1176</v>
      </c>
      <c r="AE183" s="170"/>
      <c r="AF183" s="170"/>
      <c r="AG183" s="170"/>
      <c r="AH183" s="170"/>
      <c r="AI183" s="171"/>
      <c r="AJ183" s="169">
        <f>AJ186+AJ189+AJ192+AJ195+AJ198+AJ201+AJ204+AJ207+AJ210</f>
        <v>1209</v>
      </c>
      <c r="AK183" s="170"/>
      <c r="AL183" s="170"/>
      <c r="AM183" s="170"/>
      <c r="AN183" s="170"/>
      <c r="AO183" s="171"/>
      <c r="AP183" s="169">
        <f>AP186+AP189+AP192+AP195+AP198+AP201+AP204+AP207+AP210</f>
        <v>1088</v>
      </c>
      <c r="AQ183" s="170"/>
      <c r="AR183" s="170"/>
      <c r="AS183" s="170"/>
      <c r="AT183" s="170"/>
      <c r="AU183" s="171"/>
      <c r="AV183" s="169">
        <f>AV186+AV189+AV192+AV195+AV198+AV201+AV204+AV207+AV210</f>
        <v>1079</v>
      </c>
      <c r="AW183" s="170"/>
      <c r="AX183" s="170"/>
      <c r="AY183" s="170"/>
      <c r="AZ183" s="170"/>
      <c r="BA183" s="171"/>
      <c r="BB183" s="169">
        <f>BB186+BB189+BB192+BB195+BB198+BB201+BB204+BB207+BB210</f>
        <v>1283</v>
      </c>
      <c r="BC183" s="170"/>
      <c r="BD183" s="170"/>
      <c r="BE183" s="170"/>
      <c r="BF183" s="170"/>
      <c r="BG183" s="171"/>
      <c r="BH183" s="169">
        <f>BH186+BH189+BH192+BH195+BH198+BH201+BH204+BH207+BH210</f>
        <v>1455</v>
      </c>
      <c r="BI183" s="170"/>
      <c r="BJ183" s="170"/>
      <c r="BK183" s="170"/>
      <c r="BL183" s="170"/>
      <c r="BM183" s="171"/>
      <c r="BN183" s="169">
        <f>BN186+BN189+BN192+BN195+BN198+BN201+BN204+BN207+BN210</f>
        <v>1537</v>
      </c>
      <c r="BO183" s="170"/>
      <c r="BP183" s="170"/>
      <c r="BQ183" s="170"/>
      <c r="BR183" s="170"/>
      <c r="BS183" s="171"/>
      <c r="BT183" s="169">
        <f>BT186+BT189+BT192+BT195+BT198+BT201+BT204+BT207+BT210</f>
        <v>1474</v>
      </c>
      <c r="BU183" s="170"/>
      <c r="BV183" s="170"/>
      <c r="BW183" s="170"/>
      <c r="BX183" s="170"/>
      <c r="BY183" s="171"/>
    </row>
    <row r="184" spans="1:77" s="23" customFormat="1" ht="12.75" customHeight="1">
      <c r="B184" s="186"/>
      <c r="C184" s="186"/>
      <c r="D184" s="186"/>
      <c r="E184" s="186"/>
      <c r="F184" s="186"/>
      <c r="G184" s="186"/>
      <c r="H184" s="186"/>
      <c r="I184" s="186" t="s">
        <v>622</v>
      </c>
      <c r="J184" s="186"/>
      <c r="K184" s="186"/>
      <c r="L184" s="182">
        <f>SUM(L182:Q183)</f>
        <v>49357</v>
      </c>
      <c r="M184" s="183"/>
      <c r="N184" s="183"/>
      <c r="O184" s="183"/>
      <c r="P184" s="183"/>
      <c r="Q184" s="184"/>
      <c r="R184" s="182">
        <f>SUM(R182:W183)</f>
        <v>2077</v>
      </c>
      <c r="S184" s="183"/>
      <c r="T184" s="183"/>
      <c r="U184" s="183"/>
      <c r="V184" s="183"/>
      <c r="W184" s="184"/>
      <c r="X184" s="182">
        <f>SUM(X182:AC183)</f>
        <v>2317</v>
      </c>
      <c r="Y184" s="183"/>
      <c r="Z184" s="183"/>
      <c r="AA184" s="183"/>
      <c r="AB184" s="183"/>
      <c r="AC184" s="184"/>
      <c r="AD184" s="182">
        <f>SUM(AD182:AI183)</f>
        <v>2410</v>
      </c>
      <c r="AE184" s="183"/>
      <c r="AF184" s="183"/>
      <c r="AG184" s="183"/>
      <c r="AH184" s="183"/>
      <c r="AI184" s="184"/>
      <c r="AJ184" s="182">
        <f>SUM(AJ182:AO183)</f>
        <v>2479</v>
      </c>
      <c r="AK184" s="183"/>
      <c r="AL184" s="183"/>
      <c r="AM184" s="183"/>
      <c r="AN184" s="183"/>
      <c r="AO184" s="184"/>
      <c r="AP184" s="182">
        <f>SUM(AP182:AU183)</f>
        <v>2215</v>
      </c>
      <c r="AQ184" s="183"/>
      <c r="AR184" s="183"/>
      <c r="AS184" s="183"/>
      <c r="AT184" s="183"/>
      <c r="AU184" s="184"/>
      <c r="AV184" s="182">
        <f>SUM(AV182:BA183)</f>
        <v>2127</v>
      </c>
      <c r="AW184" s="183"/>
      <c r="AX184" s="183"/>
      <c r="AY184" s="183"/>
      <c r="AZ184" s="183"/>
      <c r="BA184" s="184"/>
      <c r="BB184" s="182">
        <f>SUM(BB182:BG183)</f>
        <v>2593</v>
      </c>
      <c r="BC184" s="183"/>
      <c r="BD184" s="183"/>
      <c r="BE184" s="183"/>
      <c r="BF184" s="183"/>
      <c r="BG184" s="184"/>
      <c r="BH184" s="182">
        <f>SUM(BH182:BM183)</f>
        <v>2895</v>
      </c>
      <c r="BI184" s="183"/>
      <c r="BJ184" s="183"/>
      <c r="BK184" s="183"/>
      <c r="BL184" s="183"/>
      <c r="BM184" s="184"/>
      <c r="BN184" s="182">
        <f>SUM(BN182:BS183)</f>
        <v>3031</v>
      </c>
      <c r="BO184" s="183"/>
      <c r="BP184" s="183"/>
      <c r="BQ184" s="183"/>
      <c r="BR184" s="183"/>
      <c r="BS184" s="184"/>
      <c r="BT184" s="182">
        <f>SUM(BT182:BY183)</f>
        <v>2924</v>
      </c>
      <c r="BU184" s="183"/>
      <c r="BV184" s="183"/>
      <c r="BW184" s="183"/>
      <c r="BX184" s="183"/>
      <c r="BY184" s="184"/>
    </row>
    <row r="185" spans="1:77" s="23" customFormat="1" ht="12.75" customHeight="1">
      <c r="B185" s="187" t="s">
        <v>722</v>
      </c>
      <c r="C185" s="187"/>
      <c r="D185" s="187"/>
      <c r="E185" s="187"/>
      <c r="F185" s="187"/>
      <c r="G185" s="187"/>
      <c r="H185" s="187"/>
      <c r="I185" s="185" t="s">
        <v>559</v>
      </c>
      <c r="J185" s="185"/>
      <c r="K185" s="185"/>
      <c r="L185" s="178">
        <f>SUM(BH217:BY217)</f>
        <v>7782</v>
      </c>
      <c r="M185" s="179"/>
      <c r="N185" s="179"/>
      <c r="O185" s="179"/>
      <c r="P185" s="179"/>
      <c r="Q185" s="180"/>
      <c r="R185" s="175">
        <v>400</v>
      </c>
      <c r="S185" s="176"/>
      <c r="T185" s="176"/>
      <c r="U185" s="176"/>
      <c r="V185" s="176"/>
      <c r="W185" s="177"/>
      <c r="X185" s="175">
        <v>426</v>
      </c>
      <c r="Y185" s="176"/>
      <c r="Z185" s="176"/>
      <c r="AA185" s="176"/>
      <c r="AB185" s="176"/>
      <c r="AC185" s="177"/>
      <c r="AD185" s="175">
        <v>399</v>
      </c>
      <c r="AE185" s="176"/>
      <c r="AF185" s="176"/>
      <c r="AG185" s="176"/>
      <c r="AH185" s="176"/>
      <c r="AI185" s="177"/>
      <c r="AJ185" s="175">
        <v>456</v>
      </c>
      <c r="AK185" s="176"/>
      <c r="AL185" s="176"/>
      <c r="AM185" s="176"/>
      <c r="AN185" s="176"/>
      <c r="AO185" s="177"/>
      <c r="AP185" s="175">
        <v>406</v>
      </c>
      <c r="AQ185" s="176"/>
      <c r="AR185" s="176"/>
      <c r="AS185" s="176"/>
      <c r="AT185" s="176"/>
      <c r="AU185" s="177"/>
      <c r="AV185" s="175">
        <v>414</v>
      </c>
      <c r="AW185" s="176"/>
      <c r="AX185" s="176"/>
      <c r="AY185" s="176"/>
      <c r="AZ185" s="176"/>
      <c r="BA185" s="177"/>
      <c r="BB185" s="175">
        <v>489</v>
      </c>
      <c r="BC185" s="176"/>
      <c r="BD185" s="176"/>
      <c r="BE185" s="176"/>
      <c r="BF185" s="176"/>
      <c r="BG185" s="177"/>
      <c r="BH185" s="175">
        <v>525</v>
      </c>
      <c r="BI185" s="176"/>
      <c r="BJ185" s="176"/>
      <c r="BK185" s="176"/>
      <c r="BL185" s="176"/>
      <c r="BM185" s="177"/>
      <c r="BN185" s="175">
        <v>565</v>
      </c>
      <c r="BO185" s="176"/>
      <c r="BP185" s="176"/>
      <c r="BQ185" s="176"/>
      <c r="BR185" s="176"/>
      <c r="BS185" s="177"/>
      <c r="BT185" s="175">
        <v>526</v>
      </c>
      <c r="BU185" s="176"/>
      <c r="BV185" s="176"/>
      <c r="BW185" s="176"/>
      <c r="BX185" s="176"/>
      <c r="BY185" s="177"/>
    </row>
    <row r="186" spans="1:77" s="23" customFormat="1" ht="12.75" customHeight="1">
      <c r="B186" s="187"/>
      <c r="C186" s="187"/>
      <c r="D186" s="187"/>
      <c r="E186" s="187"/>
      <c r="F186" s="187"/>
      <c r="G186" s="187"/>
      <c r="H186" s="187"/>
      <c r="I186" s="181" t="s">
        <v>560</v>
      </c>
      <c r="J186" s="181"/>
      <c r="K186" s="181"/>
      <c r="L186" s="172">
        <f>SUM(BH218:BY218)</f>
        <v>8620</v>
      </c>
      <c r="M186" s="173"/>
      <c r="N186" s="173"/>
      <c r="O186" s="173"/>
      <c r="P186" s="173"/>
      <c r="Q186" s="174"/>
      <c r="R186" s="169">
        <v>390</v>
      </c>
      <c r="S186" s="170"/>
      <c r="T186" s="170"/>
      <c r="U186" s="170"/>
      <c r="V186" s="170"/>
      <c r="W186" s="171"/>
      <c r="X186" s="169">
        <v>386</v>
      </c>
      <c r="Y186" s="170"/>
      <c r="Z186" s="170"/>
      <c r="AA186" s="170"/>
      <c r="AB186" s="170"/>
      <c r="AC186" s="171"/>
      <c r="AD186" s="169">
        <v>430</v>
      </c>
      <c r="AE186" s="170"/>
      <c r="AF186" s="170"/>
      <c r="AG186" s="170"/>
      <c r="AH186" s="170"/>
      <c r="AI186" s="171"/>
      <c r="AJ186" s="169">
        <v>432</v>
      </c>
      <c r="AK186" s="170"/>
      <c r="AL186" s="170"/>
      <c r="AM186" s="170"/>
      <c r="AN186" s="170"/>
      <c r="AO186" s="171"/>
      <c r="AP186" s="169">
        <v>383</v>
      </c>
      <c r="AQ186" s="170"/>
      <c r="AR186" s="170"/>
      <c r="AS186" s="170"/>
      <c r="AT186" s="170"/>
      <c r="AU186" s="171"/>
      <c r="AV186" s="169">
        <v>424</v>
      </c>
      <c r="AW186" s="170"/>
      <c r="AX186" s="170"/>
      <c r="AY186" s="170"/>
      <c r="AZ186" s="170"/>
      <c r="BA186" s="171"/>
      <c r="BB186" s="169">
        <v>463</v>
      </c>
      <c r="BC186" s="170"/>
      <c r="BD186" s="170"/>
      <c r="BE186" s="170"/>
      <c r="BF186" s="170"/>
      <c r="BG186" s="171"/>
      <c r="BH186" s="169">
        <v>567</v>
      </c>
      <c r="BI186" s="170"/>
      <c r="BJ186" s="170"/>
      <c r="BK186" s="170"/>
      <c r="BL186" s="170"/>
      <c r="BM186" s="171"/>
      <c r="BN186" s="169">
        <v>576</v>
      </c>
      <c r="BO186" s="170"/>
      <c r="BP186" s="170"/>
      <c r="BQ186" s="170"/>
      <c r="BR186" s="170"/>
      <c r="BS186" s="171"/>
      <c r="BT186" s="169">
        <v>547</v>
      </c>
      <c r="BU186" s="170"/>
      <c r="BV186" s="170"/>
      <c r="BW186" s="170"/>
      <c r="BX186" s="170"/>
      <c r="BY186" s="171"/>
    </row>
    <row r="187" spans="1:77" s="23" customFormat="1" ht="12.75" customHeight="1">
      <c r="B187" s="186"/>
      <c r="C187" s="186"/>
      <c r="D187" s="186"/>
      <c r="E187" s="186"/>
      <c r="F187" s="186"/>
      <c r="G187" s="186"/>
      <c r="H187" s="186"/>
      <c r="I187" s="186" t="s">
        <v>622</v>
      </c>
      <c r="J187" s="186"/>
      <c r="K187" s="186"/>
      <c r="L187" s="182">
        <f>SUM(L185:Q186)</f>
        <v>16402</v>
      </c>
      <c r="M187" s="183"/>
      <c r="N187" s="183"/>
      <c r="O187" s="183"/>
      <c r="P187" s="183"/>
      <c r="Q187" s="184"/>
      <c r="R187" s="182">
        <f>SUM(R185:W186)</f>
        <v>790</v>
      </c>
      <c r="S187" s="183"/>
      <c r="T187" s="183"/>
      <c r="U187" s="183"/>
      <c r="V187" s="183"/>
      <c r="W187" s="184"/>
      <c r="X187" s="182">
        <f>SUM(X185:AC186)</f>
        <v>812</v>
      </c>
      <c r="Y187" s="183"/>
      <c r="Z187" s="183"/>
      <c r="AA187" s="183"/>
      <c r="AB187" s="183"/>
      <c r="AC187" s="184"/>
      <c r="AD187" s="182">
        <f>SUM(AD185:AI186)</f>
        <v>829</v>
      </c>
      <c r="AE187" s="183"/>
      <c r="AF187" s="183"/>
      <c r="AG187" s="183"/>
      <c r="AH187" s="183"/>
      <c r="AI187" s="184"/>
      <c r="AJ187" s="182">
        <f>SUM(AJ185:AO186)</f>
        <v>888</v>
      </c>
      <c r="AK187" s="183"/>
      <c r="AL187" s="183"/>
      <c r="AM187" s="183"/>
      <c r="AN187" s="183"/>
      <c r="AO187" s="184"/>
      <c r="AP187" s="182">
        <f>SUM(AP185:AU186)</f>
        <v>789</v>
      </c>
      <c r="AQ187" s="183"/>
      <c r="AR187" s="183"/>
      <c r="AS187" s="183"/>
      <c r="AT187" s="183"/>
      <c r="AU187" s="184"/>
      <c r="AV187" s="182">
        <f>SUM(AV185:BA186)</f>
        <v>838</v>
      </c>
      <c r="AW187" s="183"/>
      <c r="AX187" s="183"/>
      <c r="AY187" s="183"/>
      <c r="AZ187" s="183"/>
      <c r="BA187" s="184"/>
      <c r="BB187" s="182">
        <f>SUM(BB185:BG186)</f>
        <v>952</v>
      </c>
      <c r="BC187" s="183"/>
      <c r="BD187" s="183"/>
      <c r="BE187" s="183"/>
      <c r="BF187" s="183"/>
      <c r="BG187" s="184"/>
      <c r="BH187" s="182">
        <f>SUM(BH185:BM186)</f>
        <v>1092</v>
      </c>
      <c r="BI187" s="183"/>
      <c r="BJ187" s="183"/>
      <c r="BK187" s="183"/>
      <c r="BL187" s="183"/>
      <c r="BM187" s="184"/>
      <c r="BN187" s="182">
        <f>SUM(BN185:BS186)</f>
        <v>1141</v>
      </c>
      <c r="BO187" s="183"/>
      <c r="BP187" s="183"/>
      <c r="BQ187" s="183"/>
      <c r="BR187" s="183"/>
      <c r="BS187" s="184"/>
      <c r="BT187" s="182">
        <f>SUM(BT185:BY186)</f>
        <v>1073</v>
      </c>
      <c r="BU187" s="183"/>
      <c r="BV187" s="183"/>
      <c r="BW187" s="183"/>
      <c r="BX187" s="183"/>
      <c r="BY187" s="184"/>
    </row>
    <row r="188" spans="1:77" s="23" customFormat="1" ht="12.75" customHeight="1">
      <c r="B188" s="187" t="s">
        <v>723</v>
      </c>
      <c r="C188" s="187"/>
      <c r="D188" s="187"/>
      <c r="E188" s="187"/>
      <c r="F188" s="187"/>
      <c r="G188" s="187"/>
      <c r="H188" s="187"/>
      <c r="I188" s="185" t="s">
        <v>559</v>
      </c>
      <c r="J188" s="185"/>
      <c r="K188" s="185"/>
      <c r="L188" s="178">
        <f>SUM(BH220:BY220)</f>
        <v>1212</v>
      </c>
      <c r="M188" s="179"/>
      <c r="N188" s="179"/>
      <c r="O188" s="179"/>
      <c r="P188" s="179"/>
      <c r="Q188" s="180"/>
      <c r="R188" s="175">
        <v>55</v>
      </c>
      <c r="S188" s="176"/>
      <c r="T188" s="176"/>
      <c r="U188" s="176"/>
      <c r="V188" s="176"/>
      <c r="W188" s="177"/>
      <c r="X188" s="175">
        <v>57</v>
      </c>
      <c r="Y188" s="176"/>
      <c r="Z188" s="176"/>
      <c r="AA188" s="176"/>
      <c r="AB188" s="176"/>
      <c r="AC188" s="177"/>
      <c r="AD188" s="175">
        <v>56</v>
      </c>
      <c r="AE188" s="176"/>
      <c r="AF188" s="176"/>
      <c r="AG188" s="176"/>
      <c r="AH188" s="176"/>
      <c r="AI188" s="177"/>
      <c r="AJ188" s="175">
        <v>44</v>
      </c>
      <c r="AK188" s="176"/>
      <c r="AL188" s="176"/>
      <c r="AM188" s="176"/>
      <c r="AN188" s="176"/>
      <c r="AO188" s="177"/>
      <c r="AP188" s="175">
        <v>46</v>
      </c>
      <c r="AQ188" s="176"/>
      <c r="AR188" s="176"/>
      <c r="AS188" s="176"/>
      <c r="AT188" s="176"/>
      <c r="AU188" s="177"/>
      <c r="AV188" s="175">
        <v>44</v>
      </c>
      <c r="AW188" s="176"/>
      <c r="AX188" s="176"/>
      <c r="AY188" s="176"/>
      <c r="AZ188" s="176"/>
      <c r="BA188" s="177"/>
      <c r="BB188" s="175">
        <v>52</v>
      </c>
      <c r="BC188" s="176"/>
      <c r="BD188" s="176"/>
      <c r="BE188" s="176"/>
      <c r="BF188" s="176"/>
      <c r="BG188" s="177"/>
      <c r="BH188" s="175">
        <v>83</v>
      </c>
      <c r="BI188" s="176"/>
      <c r="BJ188" s="176"/>
      <c r="BK188" s="176"/>
      <c r="BL188" s="176"/>
      <c r="BM188" s="177"/>
      <c r="BN188" s="175">
        <v>82</v>
      </c>
      <c r="BO188" s="176"/>
      <c r="BP188" s="176"/>
      <c r="BQ188" s="176"/>
      <c r="BR188" s="176"/>
      <c r="BS188" s="177"/>
      <c r="BT188" s="175">
        <v>56</v>
      </c>
      <c r="BU188" s="176"/>
      <c r="BV188" s="176"/>
      <c r="BW188" s="176"/>
      <c r="BX188" s="176"/>
      <c r="BY188" s="177"/>
    </row>
    <row r="189" spans="1:77" s="23" customFormat="1" ht="12.75" customHeight="1">
      <c r="B189" s="187"/>
      <c r="C189" s="187"/>
      <c r="D189" s="187"/>
      <c r="E189" s="187"/>
      <c r="F189" s="187"/>
      <c r="G189" s="187"/>
      <c r="H189" s="187"/>
      <c r="I189" s="181" t="s">
        <v>560</v>
      </c>
      <c r="J189" s="181"/>
      <c r="K189" s="181"/>
      <c r="L189" s="172">
        <f>SUM(BH221:BY221)</f>
        <v>1361</v>
      </c>
      <c r="M189" s="173"/>
      <c r="N189" s="173"/>
      <c r="O189" s="173"/>
      <c r="P189" s="173"/>
      <c r="Q189" s="174"/>
      <c r="R189" s="169">
        <v>42</v>
      </c>
      <c r="S189" s="170"/>
      <c r="T189" s="170"/>
      <c r="U189" s="170"/>
      <c r="V189" s="170"/>
      <c r="W189" s="171"/>
      <c r="X189" s="169">
        <v>63</v>
      </c>
      <c r="Y189" s="170"/>
      <c r="Z189" s="170"/>
      <c r="AA189" s="170"/>
      <c r="AB189" s="170"/>
      <c r="AC189" s="171"/>
      <c r="AD189" s="169">
        <v>40</v>
      </c>
      <c r="AE189" s="170"/>
      <c r="AF189" s="170"/>
      <c r="AG189" s="170"/>
      <c r="AH189" s="170"/>
      <c r="AI189" s="171"/>
      <c r="AJ189" s="169">
        <v>37</v>
      </c>
      <c r="AK189" s="170"/>
      <c r="AL189" s="170"/>
      <c r="AM189" s="170"/>
      <c r="AN189" s="170"/>
      <c r="AO189" s="171"/>
      <c r="AP189" s="169">
        <v>58</v>
      </c>
      <c r="AQ189" s="170"/>
      <c r="AR189" s="170"/>
      <c r="AS189" s="170"/>
      <c r="AT189" s="170"/>
      <c r="AU189" s="171"/>
      <c r="AV189" s="169">
        <v>54</v>
      </c>
      <c r="AW189" s="170"/>
      <c r="AX189" s="170"/>
      <c r="AY189" s="170"/>
      <c r="AZ189" s="170"/>
      <c r="BA189" s="171"/>
      <c r="BB189" s="169">
        <v>74</v>
      </c>
      <c r="BC189" s="170"/>
      <c r="BD189" s="170"/>
      <c r="BE189" s="170"/>
      <c r="BF189" s="170"/>
      <c r="BG189" s="171"/>
      <c r="BH189" s="169">
        <v>71</v>
      </c>
      <c r="BI189" s="170"/>
      <c r="BJ189" s="170"/>
      <c r="BK189" s="170"/>
      <c r="BL189" s="170"/>
      <c r="BM189" s="171"/>
      <c r="BN189" s="169">
        <v>62</v>
      </c>
      <c r="BO189" s="170"/>
      <c r="BP189" s="170"/>
      <c r="BQ189" s="170"/>
      <c r="BR189" s="170"/>
      <c r="BS189" s="171"/>
      <c r="BT189" s="169">
        <v>58</v>
      </c>
      <c r="BU189" s="170"/>
      <c r="BV189" s="170"/>
      <c r="BW189" s="170"/>
      <c r="BX189" s="170"/>
      <c r="BY189" s="171"/>
    </row>
    <row r="190" spans="1:77" s="23" customFormat="1" ht="12.75" customHeight="1">
      <c r="B190" s="186"/>
      <c r="C190" s="186"/>
      <c r="D190" s="186"/>
      <c r="E190" s="186"/>
      <c r="F190" s="186"/>
      <c r="G190" s="186"/>
      <c r="H190" s="186"/>
      <c r="I190" s="186" t="s">
        <v>622</v>
      </c>
      <c r="J190" s="186"/>
      <c r="K190" s="186"/>
      <c r="L190" s="182">
        <f>SUM(L188:Q189)</f>
        <v>2573</v>
      </c>
      <c r="M190" s="183"/>
      <c r="N190" s="183"/>
      <c r="O190" s="183"/>
      <c r="P190" s="183"/>
      <c r="Q190" s="184"/>
      <c r="R190" s="182">
        <f>SUM(R188:W189)</f>
        <v>97</v>
      </c>
      <c r="S190" s="183"/>
      <c r="T190" s="183"/>
      <c r="U190" s="183"/>
      <c r="V190" s="183"/>
      <c r="W190" s="184"/>
      <c r="X190" s="182">
        <f>SUM(X188:AC189)</f>
        <v>120</v>
      </c>
      <c r="Y190" s="183"/>
      <c r="Z190" s="183"/>
      <c r="AA190" s="183"/>
      <c r="AB190" s="183"/>
      <c r="AC190" s="184"/>
      <c r="AD190" s="182">
        <f>SUM(AD188:AI189)</f>
        <v>96</v>
      </c>
      <c r="AE190" s="183"/>
      <c r="AF190" s="183"/>
      <c r="AG190" s="183"/>
      <c r="AH190" s="183"/>
      <c r="AI190" s="184"/>
      <c r="AJ190" s="182">
        <f>SUM(AJ188:AO189)</f>
        <v>81</v>
      </c>
      <c r="AK190" s="183"/>
      <c r="AL190" s="183"/>
      <c r="AM190" s="183"/>
      <c r="AN190" s="183"/>
      <c r="AO190" s="184"/>
      <c r="AP190" s="182">
        <f>SUM(AP188:AU189)</f>
        <v>104</v>
      </c>
      <c r="AQ190" s="183"/>
      <c r="AR190" s="183"/>
      <c r="AS190" s="183"/>
      <c r="AT190" s="183"/>
      <c r="AU190" s="184"/>
      <c r="AV190" s="182">
        <f>SUM(AV188:BA189)</f>
        <v>98</v>
      </c>
      <c r="AW190" s="183"/>
      <c r="AX190" s="183"/>
      <c r="AY190" s="183"/>
      <c r="AZ190" s="183"/>
      <c r="BA190" s="184"/>
      <c r="BB190" s="182">
        <f>SUM(BB188:BG189)</f>
        <v>126</v>
      </c>
      <c r="BC190" s="183"/>
      <c r="BD190" s="183"/>
      <c r="BE190" s="183"/>
      <c r="BF190" s="183"/>
      <c r="BG190" s="184"/>
      <c r="BH190" s="182">
        <f>SUM(BH188:BM189)</f>
        <v>154</v>
      </c>
      <c r="BI190" s="183"/>
      <c r="BJ190" s="183"/>
      <c r="BK190" s="183"/>
      <c r="BL190" s="183"/>
      <c r="BM190" s="184"/>
      <c r="BN190" s="182">
        <f>SUM(BN188:BS189)</f>
        <v>144</v>
      </c>
      <c r="BO190" s="183"/>
      <c r="BP190" s="183"/>
      <c r="BQ190" s="183"/>
      <c r="BR190" s="183"/>
      <c r="BS190" s="184"/>
      <c r="BT190" s="182">
        <f>SUM(BT188:BY189)</f>
        <v>114</v>
      </c>
      <c r="BU190" s="183"/>
      <c r="BV190" s="183"/>
      <c r="BW190" s="183"/>
      <c r="BX190" s="183"/>
      <c r="BY190" s="184"/>
    </row>
    <row r="191" spans="1:77" s="23" customFormat="1" ht="12.75" customHeight="1">
      <c r="B191" s="187" t="s">
        <v>0</v>
      </c>
      <c r="C191" s="187"/>
      <c r="D191" s="187"/>
      <c r="E191" s="187"/>
      <c r="F191" s="187"/>
      <c r="G191" s="187"/>
      <c r="H191" s="187"/>
      <c r="I191" s="185" t="s">
        <v>559</v>
      </c>
      <c r="J191" s="185"/>
      <c r="K191" s="185"/>
      <c r="L191" s="178">
        <f>SUM(BH223:BY223)</f>
        <v>2859</v>
      </c>
      <c r="M191" s="179"/>
      <c r="N191" s="179"/>
      <c r="O191" s="179"/>
      <c r="P191" s="179"/>
      <c r="Q191" s="180"/>
      <c r="R191" s="175">
        <v>173</v>
      </c>
      <c r="S191" s="176"/>
      <c r="T191" s="176"/>
      <c r="U191" s="176"/>
      <c r="V191" s="176"/>
      <c r="W191" s="177"/>
      <c r="X191" s="175">
        <v>190</v>
      </c>
      <c r="Y191" s="176"/>
      <c r="Z191" s="176"/>
      <c r="AA191" s="176"/>
      <c r="AB191" s="176"/>
      <c r="AC191" s="177"/>
      <c r="AD191" s="175">
        <v>198</v>
      </c>
      <c r="AE191" s="176"/>
      <c r="AF191" s="176"/>
      <c r="AG191" s="176"/>
      <c r="AH191" s="176"/>
      <c r="AI191" s="177"/>
      <c r="AJ191" s="175">
        <v>149</v>
      </c>
      <c r="AK191" s="176"/>
      <c r="AL191" s="176"/>
      <c r="AM191" s="176"/>
      <c r="AN191" s="176"/>
      <c r="AO191" s="177"/>
      <c r="AP191" s="175">
        <v>141</v>
      </c>
      <c r="AQ191" s="176"/>
      <c r="AR191" s="176"/>
      <c r="AS191" s="176"/>
      <c r="AT191" s="176"/>
      <c r="AU191" s="177"/>
      <c r="AV191" s="175">
        <v>132</v>
      </c>
      <c r="AW191" s="176"/>
      <c r="AX191" s="176"/>
      <c r="AY191" s="176"/>
      <c r="AZ191" s="176"/>
      <c r="BA191" s="177"/>
      <c r="BB191" s="175">
        <v>182</v>
      </c>
      <c r="BC191" s="176"/>
      <c r="BD191" s="176"/>
      <c r="BE191" s="176"/>
      <c r="BF191" s="176"/>
      <c r="BG191" s="177"/>
      <c r="BH191" s="175">
        <v>213</v>
      </c>
      <c r="BI191" s="176"/>
      <c r="BJ191" s="176"/>
      <c r="BK191" s="176"/>
      <c r="BL191" s="176"/>
      <c r="BM191" s="177"/>
      <c r="BN191" s="175">
        <v>186</v>
      </c>
      <c r="BO191" s="176"/>
      <c r="BP191" s="176"/>
      <c r="BQ191" s="176"/>
      <c r="BR191" s="176"/>
      <c r="BS191" s="177"/>
      <c r="BT191" s="175">
        <v>205</v>
      </c>
      <c r="BU191" s="176"/>
      <c r="BV191" s="176"/>
      <c r="BW191" s="176"/>
      <c r="BX191" s="176"/>
      <c r="BY191" s="177"/>
    </row>
    <row r="192" spans="1:77" s="23" customFormat="1" ht="12.75" customHeight="1">
      <c r="B192" s="187"/>
      <c r="C192" s="187"/>
      <c r="D192" s="187"/>
      <c r="E192" s="187"/>
      <c r="F192" s="187"/>
      <c r="G192" s="187"/>
      <c r="H192" s="187"/>
      <c r="I192" s="181" t="s">
        <v>560</v>
      </c>
      <c r="J192" s="181"/>
      <c r="K192" s="181"/>
      <c r="L192" s="172">
        <f>SUM(BH224:BY224)</f>
        <v>3176</v>
      </c>
      <c r="M192" s="173"/>
      <c r="N192" s="173"/>
      <c r="O192" s="173"/>
      <c r="P192" s="173"/>
      <c r="Q192" s="174"/>
      <c r="R192" s="169">
        <v>168</v>
      </c>
      <c r="S192" s="170"/>
      <c r="T192" s="170"/>
      <c r="U192" s="170"/>
      <c r="V192" s="170"/>
      <c r="W192" s="171"/>
      <c r="X192" s="169">
        <v>175</v>
      </c>
      <c r="Y192" s="170"/>
      <c r="Z192" s="170"/>
      <c r="AA192" s="170"/>
      <c r="AB192" s="170"/>
      <c r="AC192" s="171"/>
      <c r="AD192" s="169">
        <v>160</v>
      </c>
      <c r="AE192" s="170"/>
      <c r="AF192" s="170"/>
      <c r="AG192" s="170"/>
      <c r="AH192" s="170"/>
      <c r="AI192" s="171"/>
      <c r="AJ192" s="169">
        <v>165</v>
      </c>
      <c r="AK192" s="170"/>
      <c r="AL192" s="170"/>
      <c r="AM192" s="170"/>
      <c r="AN192" s="170"/>
      <c r="AO192" s="171"/>
      <c r="AP192" s="169">
        <v>157</v>
      </c>
      <c r="AQ192" s="170"/>
      <c r="AR192" s="170"/>
      <c r="AS192" s="170"/>
      <c r="AT192" s="170"/>
      <c r="AU192" s="171"/>
      <c r="AV192" s="169">
        <v>150</v>
      </c>
      <c r="AW192" s="170"/>
      <c r="AX192" s="170"/>
      <c r="AY192" s="170"/>
      <c r="AZ192" s="170"/>
      <c r="BA192" s="171"/>
      <c r="BB192" s="169">
        <v>181</v>
      </c>
      <c r="BC192" s="170"/>
      <c r="BD192" s="170"/>
      <c r="BE192" s="170"/>
      <c r="BF192" s="170"/>
      <c r="BG192" s="171"/>
      <c r="BH192" s="169">
        <v>201</v>
      </c>
      <c r="BI192" s="170"/>
      <c r="BJ192" s="170"/>
      <c r="BK192" s="170"/>
      <c r="BL192" s="170"/>
      <c r="BM192" s="171"/>
      <c r="BN192" s="169">
        <v>231</v>
      </c>
      <c r="BO192" s="170"/>
      <c r="BP192" s="170"/>
      <c r="BQ192" s="170"/>
      <c r="BR192" s="170"/>
      <c r="BS192" s="171"/>
      <c r="BT192" s="169">
        <v>212</v>
      </c>
      <c r="BU192" s="170"/>
      <c r="BV192" s="170"/>
      <c r="BW192" s="170"/>
      <c r="BX192" s="170"/>
      <c r="BY192" s="171"/>
    </row>
    <row r="193" spans="2:77" s="23" customFormat="1" ht="12.75" customHeight="1">
      <c r="B193" s="186"/>
      <c r="C193" s="186"/>
      <c r="D193" s="186"/>
      <c r="E193" s="186"/>
      <c r="F193" s="186"/>
      <c r="G193" s="186"/>
      <c r="H193" s="186"/>
      <c r="I193" s="186" t="s">
        <v>622</v>
      </c>
      <c r="J193" s="186"/>
      <c r="K193" s="186"/>
      <c r="L193" s="182">
        <f>SUM(L191:Q192)</f>
        <v>6035</v>
      </c>
      <c r="M193" s="183"/>
      <c r="N193" s="183"/>
      <c r="O193" s="183"/>
      <c r="P193" s="183"/>
      <c r="Q193" s="184"/>
      <c r="R193" s="182">
        <f>SUM(R191:W192)</f>
        <v>341</v>
      </c>
      <c r="S193" s="183"/>
      <c r="T193" s="183"/>
      <c r="U193" s="183"/>
      <c r="V193" s="183"/>
      <c r="W193" s="184"/>
      <c r="X193" s="182">
        <f>SUM(X191:AC192)</f>
        <v>365</v>
      </c>
      <c r="Y193" s="183"/>
      <c r="Z193" s="183"/>
      <c r="AA193" s="183"/>
      <c r="AB193" s="183"/>
      <c r="AC193" s="184"/>
      <c r="AD193" s="182">
        <f>SUM(AD191:AI192)</f>
        <v>358</v>
      </c>
      <c r="AE193" s="183"/>
      <c r="AF193" s="183"/>
      <c r="AG193" s="183"/>
      <c r="AH193" s="183"/>
      <c r="AI193" s="184"/>
      <c r="AJ193" s="182">
        <f>SUM(AJ191:AO192)</f>
        <v>314</v>
      </c>
      <c r="AK193" s="183"/>
      <c r="AL193" s="183"/>
      <c r="AM193" s="183"/>
      <c r="AN193" s="183"/>
      <c r="AO193" s="184"/>
      <c r="AP193" s="182">
        <f>SUM(AP191:AU192)</f>
        <v>298</v>
      </c>
      <c r="AQ193" s="183"/>
      <c r="AR193" s="183"/>
      <c r="AS193" s="183"/>
      <c r="AT193" s="183"/>
      <c r="AU193" s="184"/>
      <c r="AV193" s="182">
        <f>SUM(AV191:BA192)</f>
        <v>282</v>
      </c>
      <c r="AW193" s="183"/>
      <c r="AX193" s="183"/>
      <c r="AY193" s="183"/>
      <c r="AZ193" s="183"/>
      <c r="BA193" s="184"/>
      <c r="BB193" s="182">
        <f>SUM(BB191:BG192)</f>
        <v>363</v>
      </c>
      <c r="BC193" s="183"/>
      <c r="BD193" s="183"/>
      <c r="BE193" s="183"/>
      <c r="BF193" s="183"/>
      <c r="BG193" s="184"/>
      <c r="BH193" s="182">
        <f>SUM(BH191:BM192)</f>
        <v>414</v>
      </c>
      <c r="BI193" s="183"/>
      <c r="BJ193" s="183"/>
      <c r="BK193" s="183"/>
      <c r="BL193" s="183"/>
      <c r="BM193" s="184"/>
      <c r="BN193" s="182">
        <f>SUM(BN191:BS192)</f>
        <v>417</v>
      </c>
      <c r="BO193" s="183"/>
      <c r="BP193" s="183"/>
      <c r="BQ193" s="183"/>
      <c r="BR193" s="183"/>
      <c r="BS193" s="184"/>
      <c r="BT193" s="182">
        <f>SUM(BT191:BY192)</f>
        <v>417</v>
      </c>
      <c r="BU193" s="183"/>
      <c r="BV193" s="183"/>
      <c r="BW193" s="183"/>
      <c r="BX193" s="183"/>
      <c r="BY193" s="184"/>
    </row>
    <row r="194" spans="2:77" s="23" customFormat="1" ht="12.75" customHeight="1">
      <c r="B194" s="187" t="s">
        <v>1</v>
      </c>
      <c r="C194" s="187"/>
      <c r="D194" s="187"/>
      <c r="E194" s="187"/>
      <c r="F194" s="187"/>
      <c r="G194" s="187"/>
      <c r="H194" s="187"/>
      <c r="I194" s="185" t="s">
        <v>559</v>
      </c>
      <c r="J194" s="185"/>
      <c r="K194" s="185"/>
      <c r="L194" s="178">
        <f>SUM(BH226:BY226)</f>
        <v>833</v>
      </c>
      <c r="M194" s="179"/>
      <c r="N194" s="179"/>
      <c r="O194" s="179"/>
      <c r="P194" s="179"/>
      <c r="Q194" s="180"/>
      <c r="R194" s="175">
        <v>36</v>
      </c>
      <c r="S194" s="176"/>
      <c r="T194" s="176"/>
      <c r="U194" s="176"/>
      <c r="V194" s="176"/>
      <c r="W194" s="177"/>
      <c r="X194" s="175">
        <v>33</v>
      </c>
      <c r="Y194" s="176"/>
      <c r="Z194" s="176"/>
      <c r="AA194" s="176"/>
      <c r="AB194" s="176"/>
      <c r="AC194" s="177"/>
      <c r="AD194" s="175">
        <v>37</v>
      </c>
      <c r="AE194" s="176"/>
      <c r="AF194" s="176"/>
      <c r="AG194" s="176"/>
      <c r="AH194" s="176"/>
      <c r="AI194" s="177"/>
      <c r="AJ194" s="175">
        <v>40</v>
      </c>
      <c r="AK194" s="176"/>
      <c r="AL194" s="176"/>
      <c r="AM194" s="176"/>
      <c r="AN194" s="176"/>
      <c r="AO194" s="177"/>
      <c r="AP194" s="175">
        <v>48</v>
      </c>
      <c r="AQ194" s="176"/>
      <c r="AR194" s="176"/>
      <c r="AS194" s="176"/>
      <c r="AT194" s="176"/>
      <c r="AU194" s="177"/>
      <c r="AV194" s="175">
        <v>34</v>
      </c>
      <c r="AW194" s="176"/>
      <c r="AX194" s="176"/>
      <c r="AY194" s="176"/>
      <c r="AZ194" s="176"/>
      <c r="BA194" s="177"/>
      <c r="BB194" s="175">
        <v>37</v>
      </c>
      <c r="BC194" s="176"/>
      <c r="BD194" s="176"/>
      <c r="BE194" s="176"/>
      <c r="BF194" s="176"/>
      <c r="BG194" s="177"/>
      <c r="BH194" s="175">
        <v>36</v>
      </c>
      <c r="BI194" s="176"/>
      <c r="BJ194" s="176"/>
      <c r="BK194" s="176"/>
      <c r="BL194" s="176"/>
      <c r="BM194" s="177"/>
      <c r="BN194" s="175">
        <v>46</v>
      </c>
      <c r="BO194" s="176"/>
      <c r="BP194" s="176"/>
      <c r="BQ194" s="176"/>
      <c r="BR194" s="176"/>
      <c r="BS194" s="177"/>
      <c r="BT194" s="175">
        <v>40</v>
      </c>
      <c r="BU194" s="176"/>
      <c r="BV194" s="176"/>
      <c r="BW194" s="176"/>
      <c r="BX194" s="176"/>
      <c r="BY194" s="177"/>
    </row>
    <row r="195" spans="2:77" s="23" customFormat="1" ht="12.75" customHeight="1">
      <c r="B195" s="187"/>
      <c r="C195" s="187"/>
      <c r="D195" s="187"/>
      <c r="E195" s="187"/>
      <c r="F195" s="187"/>
      <c r="G195" s="187"/>
      <c r="H195" s="187"/>
      <c r="I195" s="181" t="s">
        <v>560</v>
      </c>
      <c r="J195" s="181"/>
      <c r="K195" s="181"/>
      <c r="L195" s="172">
        <f>SUM(BH227:BY227)</f>
        <v>861</v>
      </c>
      <c r="M195" s="173"/>
      <c r="N195" s="173"/>
      <c r="O195" s="173"/>
      <c r="P195" s="173"/>
      <c r="Q195" s="174"/>
      <c r="R195" s="169">
        <v>34</v>
      </c>
      <c r="S195" s="170"/>
      <c r="T195" s="170"/>
      <c r="U195" s="170"/>
      <c r="V195" s="170"/>
      <c r="W195" s="171"/>
      <c r="X195" s="169">
        <v>28</v>
      </c>
      <c r="Y195" s="170"/>
      <c r="Z195" s="170"/>
      <c r="AA195" s="170"/>
      <c r="AB195" s="170"/>
      <c r="AC195" s="171"/>
      <c r="AD195" s="169">
        <v>30</v>
      </c>
      <c r="AE195" s="170"/>
      <c r="AF195" s="170"/>
      <c r="AG195" s="170"/>
      <c r="AH195" s="170"/>
      <c r="AI195" s="171"/>
      <c r="AJ195" s="169">
        <v>41</v>
      </c>
      <c r="AK195" s="170"/>
      <c r="AL195" s="170"/>
      <c r="AM195" s="170"/>
      <c r="AN195" s="170"/>
      <c r="AO195" s="171"/>
      <c r="AP195" s="169">
        <v>33</v>
      </c>
      <c r="AQ195" s="170"/>
      <c r="AR195" s="170"/>
      <c r="AS195" s="170"/>
      <c r="AT195" s="170"/>
      <c r="AU195" s="171"/>
      <c r="AV195" s="169">
        <v>27</v>
      </c>
      <c r="AW195" s="170"/>
      <c r="AX195" s="170"/>
      <c r="AY195" s="170"/>
      <c r="AZ195" s="170"/>
      <c r="BA195" s="171"/>
      <c r="BB195" s="169">
        <v>42</v>
      </c>
      <c r="BC195" s="170"/>
      <c r="BD195" s="170"/>
      <c r="BE195" s="170"/>
      <c r="BF195" s="170"/>
      <c r="BG195" s="171"/>
      <c r="BH195" s="169">
        <v>34</v>
      </c>
      <c r="BI195" s="170"/>
      <c r="BJ195" s="170"/>
      <c r="BK195" s="170"/>
      <c r="BL195" s="170"/>
      <c r="BM195" s="171"/>
      <c r="BN195" s="169">
        <v>45</v>
      </c>
      <c r="BO195" s="170"/>
      <c r="BP195" s="170"/>
      <c r="BQ195" s="170"/>
      <c r="BR195" s="170"/>
      <c r="BS195" s="171"/>
      <c r="BT195" s="169">
        <v>51</v>
      </c>
      <c r="BU195" s="170"/>
      <c r="BV195" s="170"/>
      <c r="BW195" s="170"/>
      <c r="BX195" s="170"/>
      <c r="BY195" s="171"/>
    </row>
    <row r="196" spans="2:77" s="23" customFormat="1" ht="12.75" customHeight="1">
      <c r="B196" s="186"/>
      <c r="C196" s="186"/>
      <c r="D196" s="186"/>
      <c r="E196" s="186"/>
      <c r="F196" s="186"/>
      <c r="G196" s="186"/>
      <c r="H196" s="186"/>
      <c r="I196" s="186" t="s">
        <v>622</v>
      </c>
      <c r="J196" s="186"/>
      <c r="K196" s="186"/>
      <c r="L196" s="182">
        <f>SUM(L194:Q195)</f>
        <v>1694</v>
      </c>
      <c r="M196" s="183"/>
      <c r="N196" s="183"/>
      <c r="O196" s="183"/>
      <c r="P196" s="183"/>
      <c r="Q196" s="184"/>
      <c r="R196" s="182">
        <f>SUM(R194:W195)</f>
        <v>70</v>
      </c>
      <c r="S196" s="183"/>
      <c r="T196" s="183"/>
      <c r="U196" s="183"/>
      <c r="V196" s="183"/>
      <c r="W196" s="184"/>
      <c r="X196" s="182">
        <f>SUM(X194:AC195)</f>
        <v>61</v>
      </c>
      <c r="Y196" s="183"/>
      <c r="Z196" s="183"/>
      <c r="AA196" s="183"/>
      <c r="AB196" s="183"/>
      <c r="AC196" s="184"/>
      <c r="AD196" s="182">
        <f>SUM(AD194:AI195)</f>
        <v>67</v>
      </c>
      <c r="AE196" s="183"/>
      <c r="AF196" s="183"/>
      <c r="AG196" s="183"/>
      <c r="AH196" s="183"/>
      <c r="AI196" s="184"/>
      <c r="AJ196" s="182">
        <f>SUM(AJ194:AO195)</f>
        <v>81</v>
      </c>
      <c r="AK196" s="183"/>
      <c r="AL196" s="183"/>
      <c r="AM196" s="183"/>
      <c r="AN196" s="183"/>
      <c r="AO196" s="184"/>
      <c r="AP196" s="182">
        <f>SUM(AP194:AU195)</f>
        <v>81</v>
      </c>
      <c r="AQ196" s="183"/>
      <c r="AR196" s="183"/>
      <c r="AS196" s="183"/>
      <c r="AT196" s="183"/>
      <c r="AU196" s="184"/>
      <c r="AV196" s="182">
        <f>SUM(AV194:BA195)</f>
        <v>61</v>
      </c>
      <c r="AW196" s="183"/>
      <c r="AX196" s="183"/>
      <c r="AY196" s="183"/>
      <c r="AZ196" s="183"/>
      <c r="BA196" s="184"/>
      <c r="BB196" s="182">
        <f>SUM(BB194:BG195)</f>
        <v>79</v>
      </c>
      <c r="BC196" s="183"/>
      <c r="BD196" s="183"/>
      <c r="BE196" s="183"/>
      <c r="BF196" s="183"/>
      <c r="BG196" s="184"/>
      <c r="BH196" s="182">
        <f>SUM(BH194:BM195)</f>
        <v>70</v>
      </c>
      <c r="BI196" s="183"/>
      <c r="BJ196" s="183"/>
      <c r="BK196" s="183"/>
      <c r="BL196" s="183"/>
      <c r="BM196" s="184"/>
      <c r="BN196" s="182">
        <f>SUM(BN194:BS195)</f>
        <v>91</v>
      </c>
      <c r="BO196" s="183"/>
      <c r="BP196" s="183"/>
      <c r="BQ196" s="183"/>
      <c r="BR196" s="183"/>
      <c r="BS196" s="184"/>
      <c r="BT196" s="182">
        <f>SUM(BT194:BY195)</f>
        <v>91</v>
      </c>
      <c r="BU196" s="183"/>
      <c r="BV196" s="183"/>
      <c r="BW196" s="183"/>
      <c r="BX196" s="183"/>
      <c r="BY196" s="184"/>
    </row>
    <row r="197" spans="2:77" s="23" customFormat="1" ht="12.75" customHeight="1">
      <c r="B197" s="187" t="s">
        <v>3</v>
      </c>
      <c r="C197" s="187"/>
      <c r="D197" s="187"/>
      <c r="E197" s="187"/>
      <c r="F197" s="187"/>
      <c r="G197" s="187"/>
      <c r="H197" s="187"/>
      <c r="I197" s="185" t="s">
        <v>559</v>
      </c>
      <c r="J197" s="185"/>
      <c r="K197" s="185"/>
      <c r="L197" s="178">
        <f>SUM(BH229:BY229)</f>
        <v>1152</v>
      </c>
      <c r="M197" s="179"/>
      <c r="N197" s="179"/>
      <c r="O197" s="179"/>
      <c r="P197" s="179"/>
      <c r="Q197" s="180"/>
      <c r="R197" s="175">
        <v>42</v>
      </c>
      <c r="S197" s="176"/>
      <c r="T197" s="176"/>
      <c r="U197" s="176"/>
      <c r="V197" s="176"/>
      <c r="W197" s="177"/>
      <c r="X197" s="175">
        <v>49</v>
      </c>
      <c r="Y197" s="176"/>
      <c r="Z197" s="176"/>
      <c r="AA197" s="176"/>
      <c r="AB197" s="176"/>
      <c r="AC197" s="177"/>
      <c r="AD197" s="175">
        <v>54</v>
      </c>
      <c r="AE197" s="176"/>
      <c r="AF197" s="176"/>
      <c r="AG197" s="176"/>
      <c r="AH197" s="176"/>
      <c r="AI197" s="177"/>
      <c r="AJ197" s="175">
        <v>72</v>
      </c>
      <c r="AK197" s="176"/>
      <c r="AL197" s="176"/>
      <c r="AM197" s="176"/>
      <c r="AN197" s="176"/>
      <c r="AO197" s="177"/>
      <c r="AP197" s="175">
        <v>41</v>
      </c>
      <c r="AQ197" s="176"/>
      <c r="AR197" s="176"/>
      <c r="AS197" s="176"/>
      <c r="AT197" s="176"/>
      <c r="AU197" s="177"/>
      <c r="AV197" s="175">
        <v>37</v>
      </c>
      <c r="AW197" s="176"/>
      <c r="AX197" s="176"/>
      <c r="AY197" s="176"/>
      <c r="AZ197" s="176"/>
      <c r="BA197" s="177"/>
      <c r="BB197" s="175">
        <v>53</v>
      </c>
      <c r="BC197" s="176"/>
      <c r="BD197" s="176"/>
      <c r="BE197" s="176"/>
      <c r="BF197" s="176"/>
      <c r="BG197" s="177"/>
      <c r="BH197" s="175">
        <v>60</v>
      </c>
      <c r="BI197" s="176"/>
      <c r="BJ197" s="176"/>
      <c r="BK197" s="176"/>
      <c r="BL197" s="176"/>
      <c r="BM197" s="177"/>
      <c r="BN197" s="175">
        <v>71</v>
      </c>
      <c r="BO197" s="176"/>
      <c r="BP197" s="176"/>
      <c r="BQ197" s="176"/>
      <c r="BR197" s="176"/>
      <c r="BS197" s="177"/>
      <c r="BT197" s="175">
        <v>54</v>
      </c>
      <c r="BU197" s="176"/>
      <c r="BV197" s="176"/>
      <c r="BW197" s="176"/>
      <c r="BX197" s="176"/>
      <c r="BY197" s="177"/>
    </row>
    <row r="198" spans="2:77" s="23" customFormat="1" ht="12.75" customHeight="1">
      <c r="B198" s="187"/>
      <c r="C198" s="187"/>
      <c r="D198" s="187"/>
      <c r="E198" s="187"/>
      <c r="F198" s="187"/>
      <c r="G198" s="187"/>
      <c r="H198" s="187"/>
      <c r="I198" s="181" t="s">
        <v>560</v>
      </c>
      <c r="J198" s="181"/>
      <c r="K198" s="181"/>
      <c r="L198" s="172">
        <f>SUM(BH230:BY230)</f>
        <v>1280</v>
      </c>
      <c r="M198" s="173"/>
      <c r="N198" s="173"/>
      <c r="O198" s="173"/>
      <c r="P198" s="173"/>
      <c r="Q198" s="174"/>
      <c r="R198" s="169">
        <v>46</v>
      </c>
      <c r="S198" s="170"/>
      <c r="T198" s="170"/>
      <c r="U198" s="170"/>
      <c r="V198" s="170"/>
      <c r="W198" s="171"/>
      <c r="X198" s="169">
        <v>59</v>
      </c>
      <c r="Y198" s="170"/>
      <c r="Z198" s="170"/>
      <c r="AA198" s="170"/>
      <c r="AB198" s="170"/>
      <c r="AC198" s="171"/>
      <c r="AD198" s="169">
        <v>53</v>
      </c>
      <c r="AE198" s="170"/>
      <c r="AF198" s="170"/>
      <c r="AG198" s="170"/>
      <c r="AH198" s="170"/>
      <c r="AI198" s="171"/>
      <c r="AJ198" s="169">
        <v>56</v>
      </c>
      <c r="AK198" s="170"/>
      <c r="AL198" s="170"/>
      <c r="AM198" s="170"/>
      <c r="AN198" s="170"/>
      <c r="AO198" s="171"/>
      <c r="AP198" s="169">
        <v>44</v>
      </c>
      <c r="AQ198" s="170"/>
      <c r="AR198" s="170"/>
      <c r="AS198" s="170"/>
      <c r="AT198" s="170"/>
      <c r="AU198" s="171"/>
      <c r="AV198" s="169">
        <v>43</v>
      </c>
      <c r="AW198" s="170"/>
      <c r="AX198" s="170"/>
      <c r="AY198" s="170"/>
      <c r="AZ198" s="170"/>
      <c r="BA198" s="171"/>
      <c r="BB198" s="169">
        <v>44</v>
      </c>
      <c r="BC198" s="170"/>
      <c r="BD198" s="170"/>
      <c r="BE198" s="170"/>
      <c r="BF198" s="170"/>
      <c r="BG198" s="171"/>
      <c r="BH198" s="169">
        <v>52</v>
      </c>
      <c r="BI198" s="170"/>
      <c r="BJ198" s="170"/>
      <c r="BK198" s="170"/>
      <c r="BL198" s="170"/>
      <c r="BM198" s="171"/>
      <c r="BN198" s="169">
        <v>47</v>
      </c>
      <c r="BO198" s="170"/>
      <c r="BP198" s="170"/>
      <c r="BQ198" s="170"/>
      <c r="BR198" s="170"/>
      <c r="BS198" s="171"/>
      <c r="BT198" s="169">
        <v>68</v>
      </c>
      <c r="BU198" s="170"/>
      <c r="BV198" s="170"/>
      <c r="BW198" s="170"/>
      <c r="BX198" s="170"/>
      <c r="BY198" s="171"/>
    </row>
    <row r="199" spans="2:77" s="23" customFormat="1" ht="12.75" customHeight="1">
      <c r="B199" s="186"/>
      <c r="C199" s="186"/>
      <c r="D199" s="186"/>
      <c r="E199" s="186"/>
      <c r="F199" s="186"/>
      <c r="G199" s="186"/>
      <c r="H199" s="186"/>
      <c r="I199" s="186" t="s">
        <v>622</v>
      </c>
      <c r="J199" s="186"/>
      <c r="K199" s="186"/>
      <c r="L199" s="182">
        <f>SUM(L197:Q198)</f>
        <v>2432</v>
      </c>
      <c r="M199" s="183"/>
      <c r="N199" s="183"/>
      <c r="O199" s="183"/>
      <c r="P199" s="183"/>
      <c r="Q199" s="184"/>
      <c r="R199" s="182">
        <f>SUM(R197:W198)</f>
        <v>88</v>
      </c>
      <c r="S199" s="183"/>
      <c r="T199" s="183"/>
      <c r="U199" s="183"/>
      <c r="V199" s="183"/>
      <c r="W199" s="184"/>
      <c r="X199" s="182">
        <f>SUM(X197:AC198)</f>
        <v>108</v>
      </c>
      <c r="Y199" s="183"/>
      <c r="Z199" s="183"/>
      <c r="AA199" s="183"/>
      <c r="AB199" s="183"/>
      <c r="AC199" s="184"/>
      <c r="AD199" s="182">
        <f>SUM(AD197:AI198)</f>
        <v>107</v>
      </c>
      <c r="AE199" s="183"/>
      <c r="AF199" s="183"/>
      <c r="AG199" s="183"/>
      <c r="AH199" s="183"/>
      <c r="AI199" s="184"/>
      <c r="AJ199" s="182">
        <f>SUM(AJ197:AO198)</f>
        <v>128</v>
      </c>
      <c r="AK199" s="183"/>
      <c r="AL199" s="183"/>
      <c r="AM199" s="183"/>
      <c r="AN199" s="183"/>
      <c r="AO199" s="184"/>
      <c r="AP199" s="182">
        <f>SUM(AP197:AU198)</f>
        <v>85</v>
      </c>
      <c r="AQ199" s="183"/>
      <c r="AR199" s="183"/>
      <c r="AS199" s="183"/>
      <c r="AT199" s="183"/>
      <c r="AU199" s="184"/>
      <c r="AV199" s="182">
        <f>SUM(AV197:BA198)</f>
        <v>80</v>
      </c>
      <c r="AW199" s="183"/>
      <c r="AX199" s="183"/>
      <c r="AY199" s="183"/>
      <c r="AZ199" s="183"/>
      <c r="BA199" s="184"/>
      <c r="BB199" s="182">
        <f>SUM(BB197:BG198)</f>
        <v>97</v>
      </c>
      <c r="BC199" s="183"/>
      <c r="BD199" s="183"/>
      <c r="BE199" s="183"/>
      <c r="BF199" s="183"/>
      <c r="BG199" s="184"/>
      <c r="BH199" s="182">
        <f>SUM(BH197:BM198)</f>
        <v>112</v>
      </c>
      <c r="BI199" s="183"/>
      <c r="BJ199" s="183"/>
      <c r="BK199" s="183"/>
      <c r="BL199" s="183"/>
      <c r="BM199" s="184"/>
      <c r="BN199" s="182">
        <f>SUM(BN197:BS198)</f>
        <v>118</v>
      </c>
      <c r="BO199" s="183"/>
      <c r="BP199" s="183"/>
      <c r="BQ199" s="183"/>
      <c r="BR199" s="183"/>
      <c r="BS199" s="184"/>
      <c r="BT199" s="182">
        <f>SUM(BT197:BY198)</f>
        <v>122</v>
      </c>
      <c r="BU199" s="183"/>
      <c r="BV199" s="183"/>
      <c r="BW199" s="183"/>
      <c r="BX199" s="183"/>
      <c r="BY199" s="184"/>
    </row>
    <row r="200" spans="2:77" s="23" customFormat="1" ht="12.75" customHeight="1">
      <c r="B200" s="187" t="s">
        <v>4</v>
      </c>
      <c r="C200" s="187"/>
      <c r="D200" s="187"/>
      <c r="E200" s="187"/>
      <c r="F200" s="187"/>
      <c r="G200" s="187"/>
      <c r="H200" s="187"/>
      <c r="I200" s="185" t="s">
        <v>559</v>
      </c>
      <c r="J200" s="185"/>
      <c r="K200" s="185"/>
      <c r="L200" s="178">
        <f>SUM(BH232:BY232)</f>
        <v>1077</v>
      </c>
      <c r="M200" s="179"/>
      <c r="N200" s="179"/>
      <c r="O200" s="179"/>
      <c r="P200" s="179"/>
      <c r="Q200" s="180"/>
      <c r="R200" s="175">
        <v>34</v>
      </c>
      <c r="S200" s="176"/>
      <c r="T200" s="176"/>
      <c r="U200" s="176"/>
      <c r="V200" s="176"/>
      <c r="W200" s="177"/>
      <c r="X200" s="175">
        <v>45</v>
      </c>
      <c r="Y200" s="176"/>
      <c r="Z200" s="176"/>
      <c r="AA200" s="176"/>
      <c r="AB200" s="176"/>
      <c r="AC200" s="177"/>
      <c r="AD200" s="175">
        <v>56</v>
      </c>
      <c r="AE200" s="176"/>
      <c r="AF200" s="176"/>
      <c r="AG200" s="176"/>
      <c r="AH200" s="176"/>
      <c r="AI200" s="177"/>
      <c r="AJ200" s="175">
        <v>53</v>
      </c>
      <c r="AK200" s="176"/>
      <c r="AL200" s="176"/>
      <c r="AM200" s="176"/>
      <c r="AN200" s="176"/>
      <c r="AO200" s="177"/>
      <c r="AP200" s="175">
        <v>55</v>
      </c>
      <c r="AQ200" s="176"/>
      <c r="AR200" s="176"/>
      <c r="AS200" s="176"/>
      <c r="AT200" s="176"/>
      <c r="AU200" s="177"/>
      <c r="AV200" s="175">
        <v>37</v>
      </c>
      <c r="AW200" s="176"/>
      <c r="AX200" s="176"/>
      <c r="AY200" s="176"/>
      <c r="AZ200" s="176"/>
      <c r="BA200" s="177"/>
      <c r="BB200" s="175">
        <v>52</v>
      </c>
      <c r="BC200" s="176"/>
      <c r="BD200" s="176"/>
      <c r="BE200" s="176"/>
      <c r="BF200" s="176"/>
      <c r="BG200" s="177"/>
      <c r="BH200" s="175">
        <v>48</v>
      </c>
      <c r="BI200" s="176"/>
      <c r="BJ200" s="176"/>
      <c r="BK200" s="176"/>
      <c r="BL200" s="176"/>
      <c r="BM200" s="177"/>
      <c r="BN200" s="175">
        <v>62</v>
      </c>
      <c r="BO200" s="176"/>
      <c r="BP200" s="176"/>
      <c r="BQ200" s="176"/>
      <c r="BR200" s="176"/>
      <c r="BS200" s="177"/>
      <c r="BT200" s="175">
        <v>57</v>
      </c>
      <c r="BU200" s="176"/>
      <c r="BV200" s="176"/>
      <c r="BW200" s="176"/>
      <c r="BX200" s="176"/>
      <c r="BY200" s="177"/>
    </row>
    <row r="201" spans="2:77" s="23" customFormat="1" ht="12.75" customHeight="1">
      <c r="B201" s="187"/>
      <c r="C201" s="187"/>
      <c r="D201" s="187"/>
      <c r="E201" s="187"/>
      <c r="F201" s="187"/>
      <c r="G201" s="187"/>
      <c r="H201" s="187"/>
      <c r="I201" s="181" t="s">
        <v>560</v>
      </c>
      <c r="J201" s="181"/>
      <c r="K201" s="181"/>
      <c r="L201" s="172">
        <f>SUM(BH233:BY233)</f>
        <v>1164</v>
      </c>
      <c r="M201" s="173"/>
      <c r="N201" s="173"/>
      <c r="O201" s="173"/>
      <c r="P201" s="173"/>
      <c r="Q201" s="174"/>
      <c r="R201" s="169">
        <v>37</v>
      </c>
      <c r="S201" s="170"/>
      <c r="T201" s="170"/>
      <c r="U201" s="170"/>
      <c r="V201" s="170"/>
      <c r="W201" s="171"/>
      <c r="X201" s="169">
        <v>36</v>
      </c>
      <c r="Y201" s="170"/>
      <c r="Z201" s="170"/>
      <c r="AA201" s="170"/>
      <c r="AB201" s="170"/>
      <c r="AC201" s="171"/>
      <c r="AD201" s="169">
        <v>42</v>
      </c>
      <c r="AE201" s="170"/>
      <c r="AF201" s="170"/>
      <c r="AG201" s="170"/>
      <c r="AH201" s="170"/>
      <c r="AI201" s="171"/>
      <c r="AJ201" s="169">
        <v>58</v>
      </c>
      <c r="AK201" s="170"/>
      <c r="AL201" s="170"/>
      <c r="AM201" s="170"/>
      <c r="AN201" s="170"/>
      <c r="AO201" s="171"/>
      <c r="AP201" s="169">
        <v>43</v>
      </c>
      <c r="AQ201" s="170"/>
      <c r="AR201" s="170"/>
      <c r="AS201" s="170"/>
      <c r="AT201" s="170"/>
      <c r="AU201" s="171"/>
      <c r="AV201" s="169">
        <v>30</v>
      </c>
      <c r="AW201" s="170"/>
      <c r="AX201" s="170"/>
      <c r="AY201" s="170"/>
      <c r="AZ201" s="170"/>
      <c r="BA201" s="171"/>
      <c r="BB201" s="169">
        <v>48</v>
      </c>
      <c r="BC201" s="170"/>
      <c r="BD201" s="170"/>
      <c r="BE201" s="170"/>
      <c r="BF201" s="170"/>
      <c r="BG201" s="171"/>
      <c r="BH201" s="169">
        <v>46</v>
      </c>
      <c r="BI201" s="170"/>
      <c r="BJ201" s="170"/>
      <c r="BK201" s="170"/>
      <c r="BL201" s="170"/>
      <c r="BM201" s="171"/>
      <c r="BN201" s="169">
        <v>60</v>
      </c>
      <c r="BO201" s="170"/>
      <c r="BP201" s="170"/>
      <c r="BQ201" s="170"/>
      <c r="BR201" s="170"/>
      <c r="BS201" s="171"/>
      <c r="BT201" s="169">
        <v>54</v>
      </c>
      <c r="BU201" s="170"/>
      <c r="BV201" s="170"/>
      <c r="BW201" s="170"/>
      <c r="BX201" s="170"/>
      <c r="BY201" s="171"/>
    </row>
    <row r="202" spans="2:77" s="23" customFormat="1" ht="12.75" customHeight="1">
      <c r="B202" s="186"/>
      <c r="C202" s="186"/>
      <c r="D202" s="186"/>
      <c r="E202" s="186"/>
      <c r="F202" s="186"/>
      <c r="G202" s="186"/>
      <c r="H202" s="186"/>
      <c r="I202" s="186" t="s">
        <v>622</v>
      </c>
      <c r="J202" s="186"/>
      <c r="K202" s="186"/>
      <c r="L202" s="182">
        <f>SUM(L200:Q201)</f>
        <v>2241</v>
      </c>
      <c r="M202" s="183"/>
      <c r="N202" s="183"/>
      <c r="O202" s="183"/>
      <c r="P202" s="183"/>
      <c r="Q202" s="184"/>
      <c r="R202" s="182">
        <f>SUM(R200:W201)</f>
        <v>71</v>
      </c>
      <c r="S202" s="183"/>
      <c r="T202" s="183"/>
      <c r="U202" s="183"/>
      <c r="V202" s="183"/>
      <c r="W202" s="184"/>
      <c r="X202" s="182">
        <f>SUM(X200:AC201)</f>
        <v>81</v>
      </c>
      <c r="Y202" s="183"/>
      <c r="Z202" s="183"/>
      <c r="AA202" s="183"/>
      <c r="AB202" s="183"/>
      <c r="AC202" s="184"/>
      <c r="AD202" s="182">
        <f>SUM(AD200:AI201)</f>
        <v>98</v>
      </c>
      <c r="AE202" s="183"/>
      <c r="AF202" s="183"/>
      <c r="AG202" s="183"/>
      <c r="AH202" s="183"/>
      <c r="AI202" s="184"/>
      <c r="AJ202" s="182">
        <f>SUM(AJ200:AO201)</f>
        <v>111</v>
      </c>
      <c r="AK202" s="183"/>
      <c r="AL202" s="183"/>
      <c r="AM202" s="183"/>
      <c r="AN202" s="183"/>
      <c r="AO202" s="184"/>
      <c r="AP202" s="182">
        <f>SUM(AP200:AU201)</f>
        <v>98</v>
      </c>
      <c r="AQ202" s="183"/>
      <c r="AR202" s="183"/>
      <c r="AS202" s="183"/>
      <c r="AT202" s="183"/>
      <c r="AU202" s="184"/>
      <c r="AV202" s="182">
        <f>SUM(AV200:BA201)</f>
        <v>67</v>
      </c>
      <c r="AW202" s="183"/>
      <c r="AX202" s="183"/>
      <c r="AY202" s="183"/>
      <c r="AZ202" s="183"/>
      <c r="BA202" s="184"/>
      <c r="BB202" s="182">
        <f>SUM(BB200:BG201)</f>
        <v>100</v>
      </c>
      <c r="BC202" s="183"/>
      <c r="BD202" s="183"/>
      <c r="BE202" s="183"/>
      <c r="BF202" s="183"/>
      <c r="BG202" s="184"/>
      <c r="BH202" s="182">
        <f>SUM(BH200:BM201)</f>
        <v>94</v>
      </c>
      <c r="BI202" s="183"/>
      <c r="BJ202" s="183"/>
      <c r="BK202" s="183"/>
      <c r="BL202" s="183"/>
      <c r="BM202" s="184"/>
      <c r="BN202" s="182">
        <f>SUM(BN200:BS201)</f>
        <v>122</v>
      </c>
      <c r="BO202" s="183"/>
      <c r="BP202" s="183"/>
      <c r="BQ202" s="183"/>
      <c r="BR202" s="183"/>
      <c r="BS202" s="184"/>
      <c r="BT202" s="182">
        <f>SUM(BT200:BY201)</f>
        <v>111</v>
      </c>
      <c r="BU202" s="183"/>
      <c r="BV202" s="183"/>
      <c r="BW202" s="183"/>
      <c r="BX202" s="183"/>
      <c r="BY202" s="184"/>
    </row>
    <row r="203" spans="2:77" s="23" customFormat="1" ht="12.75" customHeight="1">
      <c r="B203" s="187" t="s">
        <v>2</v>
      </c>
      <c r="C203" s="187"/>
      <c r="D203" s="187"/>
      <c r="E203" s="187"/>
      <c r="F203" s="187"/>
      <c r="G203" s="187"/>
      <c r="H203" s="187"/>
      <c r="I203" s="185" t="s">
        <v>559</v>
      </c>
      <c r="J203" s="185"/>
      <c r="K203" s="185"/>
      <c r="L203" s="178">
        <f>SUM(BH235:BY235)</f>
        <v>898</v>
      </c>
      <c r="M203" s="179"/>
      <c r="N203" s="179"/>
      <c r="O203" s="179"/>
      <c r="P203" s="179"/>
      <c r="Q203" s="180"/>
      <c r="R203" s="175">
        <v>19</v>
      </c>
      <c r="S203" s="176"/>
      <c r="T203" s="176"/>
      <c r="U203" s="176"/>
      <c r="V203" s="176"/>
      <c r="W203" s="177"/>
      <c r="X203" s="175">
        <v>43</v>
      </c>
      <c r="Y203" s="176"/>
      <c r="Z203" s="176"/>
      <c r="AA203" s="176"/>
      <c r="AB203" s="176"/>
      <c r="AC203" s="177"/>
      <c r="AD203" s="175">
        <v>42</v>
      </c>
      <c r="AE203" s="176"/>
      <c r="AF203" s="176"/>
      <c r="AG203" s="176"/>
      <c r="AH203" s="176"/>
      <c r="AI203" s="177"/>
      <c r="AJ203" s="175">
        <v>42</v>
      </c>
      <c r="AK203" s="176"/>
      <c r="AL203" s="176"/>
      <c r="AM203" s="176"/>
      <c r="AN203" s="176"/>
      <c r="AO203" s="177"/>
      <c r="AP203" s="175">
        <v>43</v>
      </c>
      <c r="AQ203" s="176"/>
      <c r="AR203" s="176"/>
      <c r="AS203" s="176"/>
      <c r="AT203" s="176"/>
      <c r="AU203" s="177"/>
      <c r="AV203" s="175">
        <v>39</v>
      </c>
      <c r="AW203" s="176"/>
      <c r="AX203" s="176"/>
      <c r="AY203" s="176"/>
      <c r="AZ203" s="176"/>
      <c r="BA203" s="177"/>
      <c r="BB203" s="175">
        <v>27</v>
      </c>
      <c r="BC203" s="176"/>
      <c r="BD203" s="176"/>
      <c r="BE203" s="176"/>
      <c r="BF203" s="176"/>
      <c r="BG203" s="177"/>
      <c r="BH203" s="175">
        <v>43</v>
      </c>
      <c r="BI203" s="176"/>
      <c r="BJ203" s="176"/>
      <c r="BK203" s="176"/>
      <c r="BL203" s="176"/>
      <c r="BM203" s="177"/>
      <c r="BN203" s="175">
        <v>37</v>
      </c>
      <c r="BO203" s="176"/>
      <c r="BP203" s="176"/>
      <c r="BQ203" s="176"/>
      <c r="BR203" s="176"/>
      <c r="BS203" s="177"/>
      <c r="BT203" s="175">
        <v>55</v>
      </c>
      <c r="BU203" s="176"/>
      <c r="BV203" s="176"/>
      <c r="BW203" s="176"/>
      <c r="BX203" s="176"/>
      <c r="BY203" s="177"/>
    </row>
    <row r="204" spans="2:77" s="23" customFormat="1" ht="12.75" customHeight="1">
      <c r="B204" s="187"/>
      <c r="C204" s="187"/>
      <c r="D204" s="187"/>
      <c r="E204" s="187"/>
      <c r="F204" s="187"/>
      <c r="G204" s="187"/>
      <c r="H204" s="187"/>
      <c r="I204" s="181" t="s">
        <v>560</v>
      </c>
      <c r="J204" s="181"/>
      <c r="K204" s="181"/>
      <c r="L204" s="172">
        <f>SUM(BH236:BY236)</f>
        <v>958</v>
      </c>
      <c r="M204" s="173"/>
      <c r="N204" s="173"/>
      <c r="O204" s="173"/>
      <c r="P204" s="173"/>
      <c r="Q204" s="174"/>
      <c r="R204" s="169">
        <v>32</v>
      </c>
      <c r="S204" s="170"/>
      <c r="T204" s="170"/>
      <c r="U204" s="170"/>
      <c r="V204" s="170"/>
      <c r="W204" s="171"/>
      <c r="X204" s="169">
        <v>29</v>
      </c>
      <c r="Y204" s="170"/>
      <c r="Z204" s="170"/>
      <c r="AA204" s="170"/>
      <c r="AB204" s="170"/>
      <c r="AC204" s="171"/>
      <c r="AD204" s="169">
        <v>53</v>
      </c>
      <c r="AE204" s="170"/>
      <c r="AF204" s="170"/>
      <c r="AG204" s="170"/>
      <c r="AH204" s="170"/>
      <c r="AI204" s="171"/>
      <c r="AJ204" s="169">
        <v>33</v>
      </c>
      <c r="AK204" s="170"/>
      <c r="AL204" s="170"/>
      <c r="AM204" s="170"/>
      <c r="AN204" s="170"/>
      <c r="AO204" s="171"/>
      <c r="AP204" s="169">
        <v>32</v>
      </c>
      <c r="AQ204" s="170"/>
      <c r="AR204" s="170"/>
      <c r="AS204" s="170"/>
      <c r="AT204" s="170"/>
      <c r="AU204" s="171"/>
      <c r="AV204" s="169">
        <v>25</v>
      </c>
      <c r="AW204" s="170"/>
      <c r="AX204" s="170"/>
      <c r="AY204" s="170"/>
      <c r="AZ204" s="170"/>
      <c r="BA204" s="171"/>
      <c r="BB204" s="169">
        <v>37</v>
      </c>
      <c r="BC204" s="170"/>
      <c r="BD204" s="170"/>
      <c r="BE204" s="170"/>
      <c r="BF204" s="170"/>
      <c r="BG204" s="171"/>
      <c r="BH204" s="169">
        <v>42</v>
      </c>
      <c r="BI204" s="170"/>
      <c r="BJ204" s="170"/>
      <c r="BK204" s="170"/>
      <c r="BL204" s="170"/>
      <c r="BM204" s="171"/>
      <c r="BN204" s="169">
        <v>42</v>
      </c>
      <c r="BO204" s="170"/>
      <c r="BP204" s="170"/>
      <c r="BQ204" s="170"/>
      <c r="BR204" s="170"/>
      <c r="BS204" s="171"/>
      <c r="BT204" s="169">
        <v>44</v>
      </c>
      <c r="BU204" s="170"/>
      <c r="BV204" s="170"/>
      <c r="BW204" s="170"/>
      <c r="BX204" s="170"/>
      <c r="BY204" s="171"/>
    </row>
    <row r="205" spans="2:77" s="23" customFormat="1" ht="12.75" customHeight="1">
      <c r="B205" s="186"/>
      <c r="C205" s="186"/>
      <c r="D205" s="186"/>
      <c r="E205" s="186"/>
      <c r="F205" s="186"/>
      <c r="G205" s="186"/>
      <c r="H205" s="186"/>
      <c r="I205" s="186" t="s">
        <v>622</v>
      </c>
      <c r="J205" s="186"/>
      <c r="K205" s="186"/>
      <c r="L205" s="182">
        <f>SUM(L203:Q204)</f>
        <v>1856</v>
      </c>
      <c r="M205" s="183"/>
      <c r="N205" s="183"/>
      <c r="O205" s="183"/>
      <c r="P205" s="183"/>
      <c r="Q205" s="184"/>
      <c r="R205" s="182">
        <f>SUM(R203:W204)</f>
        <v>51</v>
      </c>
      <c r="S205" s="183"/>
      <c r="T205" s="183"/>
      <c r="U205" s="183"/>
      <c r="V205" s="183"/>
      <c r="W205" s="184"/>
      <c r="X205" s="182">
        <f>SUM(X203:AC204)</f>
        <v>72</v>
      </c>
      <c r="Y205" s="183"/>
      <c r="Z205" s="183"/>
      <c r="AA205" s="183"/>
      <c r="AB205" s="183"/>
      <c r="AC205" s="184"/>
      <c r="AD205" s="182">
        <f>SUM(AD203:AI204)</f>
        <v>95</v>
      </c>
      <c r="AE205" s="183"/>
      <c r="AF205" s="183"/>
      <c r="AG205" s="183"/>
      <c r="AH205" s="183"/>
      <c r="AI205" s="184"/>
      <c r="AJ205" s="182">
        <f>SUM(AJ203:AO204)</f>
        <v>75</v>
      </c>
      <c r="AK205" s="183"/>
      <c r="AL205" s="183"/>
      <c r="AM205" s="183"/>
      <c r="AN205" s="183"/>
      <c r="AO205" s="184"/>
      <c r="AP205" s="182">
        <f>SUM(AP203:AU204)</f>
        <v>75</v>
      </c>
      <c r="AQ205" s="183"/>
      <c r="AR205" s="183"/>
      <c r="AS205" s="183"/>
      <c r="AT205" s="183"/>
      <c r="AU205" s="184"/>
      <c r="AV205" s="182">
        <f>SUM(AV203:BA204)</f>
        <v>64</v>
      </c>
      <c r="AW205" s="183"/>
      <c r="AX205" s="183"/>
      <c r="AY205" s="183"/>
      <c r="AZ205" s="183"/>
      <c r="BA205" s="184"/>
      <c r="BB205" s="182">
        <f>SUM(BB203:BG204)</f>
        <v>64</v>
      </c>
      <c r="BC205" s="183"/>
      <c r="BD205" s="183"/>
      <c r="BE205" s="183"/>
      <c r="BF205" s="183"/>
      <c r="BG205" s="184"/>
      <c r="BH205" s="182">
        <f>SUM(BH203:BM204)</f>
        <v>85</v>
      </c>
      <c r="BI205" s="183"/>
      <c r="BJ205" s="183"/>
      <c r="BK205" s="183"/>
      <c r="BL205" s="183"/>
      <c r="BM205" s="184"/>
      <c r="BN205" s="182">
        <f>SUM(BN203:BS204)</f>
        <v>79</v>
      </c>
      <c r="BO205" s="183"/>
      <c r="BP205" s="183"/>
      <c r="BQ205" s="183"/>
      <c r="BR205" s="183"/>
      <c r="BS205" s="184"/>
      <c r="BT205" s="182">
        <f>SUM(BT203:BY204)</f>
        <v>99</v>
      </c>
      <c r="BU205" s="183"/>
      <c r="BV205" s="183"/>
      <c r="BW205" s="183"/>
      <c r="BX205" s="183"/>
      <c r="BY205" s="184"/>
    </row>
    <row r="206" spans="2:77" s="23" customFormat="1" ht="12.75" customHeight="1">
      <c r="B206" s="187" t="s">
        <v>5</v>
      </c>
      <c r="C206" s="187"/>
      <c r="D206" s="187"/>
      <c r="E206" s="187"/>
      <c r="F206" s="187"/>
      <c r="G206" s="187"/>
      <c r="H206" s="187"/>
      <c r="I206" s="185" t="s">
        <v>559</v>
      </c>
      <c r="J206" s="185"/>
      <c r="K206" s="185"/>
      <c r="L206" s="178">
        <f>SUM(BH238:BY238)</f>
        <v>4120</v>
      </c>
      <c r="M206" s="179"/>
      <c r="N206" s="179"/>
      <c r="O206" s="179"/>
      <c r="P206" s="179"/>
      <c r="Q206" s="180"/>
      <c r="R206" s="175">
        <v>167</v>
      </c>
      <c r="S206" s="176"/>
      <c r="T206" s="176"/>
      <c r="U206" s="176"/>
      <c r="V206" s="176"/>
      <c r="W206" s="177"/>
      <c r="X206" s="175">
        <v>178</v>
      </c>
      <c r="Y206" s="176"/>
      <c r="Z206" s="176"/>
      <c r="AA206" s="176"/>
      <c r="AB206" s="176"/>
      <c r="AC206" s="177"/>
      <c r="AD206" s="175">
        <v>217</v>
      </c>
      <c r="AE206" s="176"/>
      <c r="AF206" s="176"/>
      <c r="AG206" s="176"/>
      <c r="AH206" s="176"/>
      <c r="AI206" s="177"/>
      <c r="AJ206" s="175">
        <v>229</v>
      </c>
      <c r="AK206" s="176"/>
      <c r="AL206" s="176"/>
      <c r="AM206" s="176"/>
      <c r="AN206" s="176"/>
      <c r="AO206" s="177"/>
      <c r="AP206" s="175">
        <v>179</v>
      </c>
      <c r="AQ206" s="176"/>
      <c r="AR206" s="176"/>
      <c r="AS206" s="176"/>
      <c r="AT206" s="176"/>
      <c r="AU206" s="177"/>
      <c r="AV206" s="175">
        <v>173</v>
      </c>
      <c r="AW206" s="176"/>
      <c r="AX206" s="176"/>
      <c r="AY206" s="176"/>
      <c r="AZ206" s="176"/>
      <c r="BA206" s="177"/>
      <c r="BB206" s="175">
        <v>233</v>
      </c>
      <c r="BC206" s="176"/>
      <c r="BD206" s="176"/>
      <c r="BE206" s="176"/>
      <c r="BF206" s="176"/>
      <c r="BG206" s="177"/>
      <c r="BH206" s="175">
        <v>239</v>
      </c>
      <c r="BI206" s="176"/>
      <c r="BJ206" s="176"/>
      <c r="BK206" s="176"/>
      <c r="BL206" s="176"/>
      <c r="BM206" s="177"/>
      <c r="BN206" s="175">
        <v>228</v>
      </c>
      <c r="BO206" s="176"/>
      <c r="BP206" s="176"/>
      <c r="BQ206" s="176"/>
      <c r="BR206" s="176"/>
      <c r="BS206" s="177"/>
      <c r="BT206" s="175">
        <v>234</v>
      </c>
      <c r="BU206" s="176"/>
      <c r="BV206" s="176"/>
      <c r="BW206" s="176"/>
      <c r="BX206" s="176"/>
      <c r="BY206" s="177"/>
    </row>
    <row r="207" spans="2:77" s="23" customFormat="1" ht="12.75" customHeight="1">
      <c r="B207" s="187"/>
      <c r="C207" s="187"/>
      <c r="D207" s="187"/>
      <c r="E207" s="187"/>
      <c r="F207" s="187"/>
      <c r="G207" s="187"/>
      <c r="H207" s="187"/>
      <c r="I207" s="181" t="s">
        <v>560</v>
      </c>
      <c r="J207" s="181"/>
      <c r="K207" s="181"/>
      <c r="L207" s="172">
        <f>SUM(BH239:BY239)</f>
        <v>4506</v>
      </c>
      <c r="M207" s="173"/>
      <c r="N207" s="173"/>
      <c r="O207" s="173"/>
      <c r="P207" s="173"/>
      <c r="Q207" s="174"/>
      <c r="R207" s="169">
        <v>159</v>
      </c>
      <c r="S207" s="170"/>
      <c r="T207" s="170"/>
      <c r="U207" s="170"/>
      <c r="V207" s="170"/>
      <c r="W207" s="171"/>
      <c r="X207" s="169">
        <v>213</v>
      </c>
      <c r="Y207" s="170"/>
      <c r="Z207" s="170"/>
      <c r="AA207" s="170"/>
      <c r="AB207" s="170"/>
      <c r="AC207" s="171"/>
      <c r="AD207" s="169">
        <v>210</v>
      </c>
      <c r="AE207" s="170"/>
      <c r="AF207" s="170"/>
      <c r="AG207" s="170"/>
      <c r="AH207" s="170"/>
      <c r="AI207" s="171"/>
      <c r="AJ207" s="169">
        <v>201</v>
      </c>
      <c r="AK207" s="170"/>
      <c r="AL207" s="170"/>
      <c r="AM207" s="170"/>
      <c r="AN207" s="170"/>
      <c r="AO207" s="171"/>
      <c r="AP207" s="169">
        <v>170</v>
      </c>
      <c r="AQ207" s="170"/>
      <c r="AR207" s="170"/>
      <c r="AS207" s="170"/>
      <c r="AT207" s="170"/>
      <c r="AU207" s="171"/>
      <c r="AV207" s="169">
        <v>163</v>
      </c>
      <c r="AW207" s="170"/>
      <c r="AX207" s="170"/>
      <c r="AY207" s="170"/>
      <c r="AZ207" s="170"/>
      <c r="BA207" s="171"/>
      <c r="BB207" s="169">
        <v>207</v>
      </c>
      <c r="BC207" s="170"/>
      <c r="BD207" s="170"/>
      <c r="BE207" s="170"/>
      <c r="BF207" s="170"/>
      <c r="BG207" s="171"/>
      <c r="BH207" s="169">
        <v>235</v>
      </c>
      <c r="BI207" s="170"/>
      <c r="BJ207" s="170"/>
      <c r="BK207" s="170"/>
      <c r="BL207" s="170"/>
      <c r="BM207" s="171"/>
      <c r="BN207" s="169">
        <v>251</v>
      </c>
      <c r="BO207" s="170"/>
      <c r="BP207" s="170"/>
      <c r="BQ207" s="170"/>
      <c r="BR207" s="170"/>
      <c r="BS207" s="171"/>
      <c r="BT207" s="169">
        <v>222</v>
      </c>
      <c r="BU207" s="170"/>
      <c r="BV207" s="170"/>
      <c r="BW207" s="170"/>
      <c r="BX207" s="170"/>
      <c r="BY207" s="171"/>
    </row>
    <row r="208" spans="2:77" s="23" customFormat="1" ht="12.75" customHeight="1">
      <c r="B208" s="186"/>
      <c r="C208" s="186"/>
      <c r="D208" s="186"/>
      <c r="E208" s="186"/>
      <c r="F208" s="186"/>
      <c r="G208" s="186"/>
      <c r="H208" s="186"/>
      <c r="I208" s="186" t="s">
        <v>622</v>
      </c>
      <c r="J208" s="186"/>
      <c r="K208" s="186"/>
      <c r="L208" s="182">
        <f>SUM(L206:Q207)</f>
        <v>8626</v>
      </c>
      <c r="M208" s="183"/>
      <c r="N208" s="183"/>
      <c r="O208" s="183"/>
      <c r="P208" s="183"/>
      <c r="Q208" s="184"/>
      <c r="R208" s="182">
        <f>SUM(R206:W207)</f>
        <v>326</v>
      </c>
      <c r="S208" s="183"/>
      <c r="T208" s="183"/>
      <c r="U208" s="183"/>
      <c r="V208" s="183"/>
      <c r="W208" s="184"/>
      <c r="X208" s="182">
        <f>SUM(X206:AC207)</f>
        <v>391</v>
      </c>
      <c r="Y208" s="183"/>
      <c r="Z208" s="183"/>
      <c r="AA208" s="183"/>
      <c r="AB208" s="183"/>
      <c r="AC208" s="184"/>
      <c r="AD208" s="182">
        <f>SUM(AD206:AI207)</f>
        <v>427</v>
      </c>
      <c r="AE208" s="183"/>
      <c r="AF208" s="183"/>
      <c r="AG208" s="183"/>
      <c r="AH208" s="183"/>
      <c r="AI208" s="184"/>
      <c r="AJ208" s="182">
        <f>SUM(AJ206:AO207)</f>
        <v>430</v>
      </c>
      <c r="AK208" s="183"/>
      <c r="AL208" s="183"/>
      <c r="AM208" s="183"/>
      <c r="AN208" s="183"/>
      <c r="AO208" s="184"/>
      <c r="AP208" s="182">
        <f>SUM(AP206:AU207)</f>
        <v>349</v>
      </c>
      <c r="AQ208" s="183"/>
      <c r="AR208" s="183"/>
      <c r="AS208" s="183"/>
      <c r="AT208" s="183"/>
      <c r="AU208" s="184"/>
      <c r="AV208" s="182">
        <f>SUM(AV206:BA207)</f>
        <v>336</v>
      </c>
      <c r="AW208" s="183"/>
      <c r="AX208" s="183"/>
      <c r="AY208" s="183"/>
      <c r="AZ208" s="183"/>
      <c r="BA208" s="184"/>
      <c r="BB208" s="182">
        <f>SUM(BB206:BG207)</f>
        <v>440</v>
      </c>
      <c r="BC208" s="183"/>
      <c r="BD208" s="183"/>
      <c r="BE208" s="183"/>
      <c r="BF208" s="183"/>
      <c r="BG208" s="184"/>
      <c r="BH208" s="182">
        <f>SUM(BH206:BM207)</f>
        <v>474</v>
      </c>
      <c r="BI208" s="183"/>
      <c r="BJ208" s="183"/>
      <c r="BK208" s="183"/>
      <c r="BL208" s="183"/>
      <c r="BM208" s="184"/>
      <c r="BN208" s="182">
        <f>SUM(BN206:BS207)</f>
        <v>479</v>
      </c>
      <c r="BO208" s="183"/>
      <c r="BP208" s="183"/>
      <c r="BQ208" s="183"/>
      <c r="BR208" s="183"/>
      <c r="BS208" s="184"/>
      <c r="BT208" s="182">
        <f>SUM(BT206:BY207)</f>
        <v>456</v>
      </c>
      <c r="BU208" s="183"/>
      <c r="BV208" s="183"/>
      <c r="BW208" s="183"/>
      <c r="BX208" s="183"/>
      <c r="BY208" s="184"/>
    </row>
    <row r="209" spans="2:77" s="23" customFormat="1" ht="12.75" customHeight="1">
      <c r="B209" s="187" t="s">
        <v>6</v>
      </c>
      <c r="C209" s="187"/>
      <c r="D209" s="187"/>
      <c r="E209" s="187"/>
      <c r="F209" s="187"/>
      <c r="G209" s="187"/>
      <c r="H209" s="187"/>
      <c r="I209" s="185" t="s">
        <v>559</v>
      </c>
      <c r="J209" s="185"/>
      <c r="K209" s="185"/>
      <c r="L209" s="178">
        <f>SUM(BH241:BY241)</f>
        <v>3526</v>
      </c>
      <c r="M209" s="179"/>
      <c r="N209" s="179"/>
      <c r="O209" s="179"/>
      <c r="P209" s="179"/>
      <c r="Q209" s="180"/>
      <c r="R209" s="175">
        <v>136</v>
      </c>
      <c r="S209" s="176"/>
      <c r="T209" s="176"/>
      <c r="U209" s="176"/>
      <c r="V209" s="176"/>
      <c r="W209" s="177"/>
      <c r="X209" s="175">
        <v>163</v>
      </c>
      <c r="Y209" s="176"/>
      <c r="Z209" s="176"/>
      <c r="AA209" s="176"/>
      <c r="AB209" s="176"/>
      <c r="AC209" s="177"/>
      <c r="AD209" s="175">
        <v>175</v>
      </c>
      <c r="AE209" s="176"/>
      <c r="AF209" s="176"/>
      <c r="AG209" s="176"/>
      <c r="AH209" s="176"/>
      <c r="AI209" s="177"/>
      <c r="AJ209" s="175">
        <v>185</v>
      </c>
      <c r="AK209" s="176"/>
      <c r="AL209" s="176"/>
      <c r="AM209" s="176"/>
      <c r="AN209" s="176"/>
      <c r="AO209" s="177"/>
      <c r="AP209" s="175">
        <v>168</v>
      </c>
      <c r="AQ209" s="176"/>
      <c r="AR209" s="176"/>
      <c r="AS209" s="176"/>
      <c r="AT209" s="176"/>
      <c r="AU209" s="177"/>
      <c r="AV209" s="175">
        <v>138</v>
      </c>
      <c r="AW209" s="176"/>
      <c r="AX209" s="176"/>
      <c r="AY209" s="176"/>
      <c r="AZ209" s="176"/>
      <c r="BA209" s="177"/>
      <c r="BB209" s="175">
        <v>185</v>
      </c>
      <c r="BC209" s="176"/>
      <c r="BD209" s="176"/>
      <c r="BE209" s="176"/>
      <c r="BF209" s="176"/>
      <c r="BG209" s="177"/>
      <c r="BH209" s="175">
        <v>193</v>
      </c>
      <c r="BI209" s="176"/>
      <c r="BJ209" s="176"/>
      <c r="BK209" s="176"/>
      <c r="BL209" s="176"/>
      <c r="BM209" s="177"/>
      <c r="BN209" s="175">
        <v>217</v>
      </c>
      <c r="BO209" s="176"/>
      <c r="BP209" s="176"/>
      <c r="BQ209" s="176"/>
      <c r="BR209" s="176"/>
      <c r="BS209" s="177"/>
      <c r="BT209" s="175">
        <v>223</v>
      </c>
      <c r="BU209" s="176"/>
      <c r="BV209" s="176"/>
      <c r="BW209" s="176"/>
      <c r="BX209" s="176"/>
      <c r="BY209" s="177"/>
    </row>
    <row r="210" spans="2:77" s="23" customFormat="1" ht="12.75" customHeight="1">
      <c r="B210" s="187"/>
      <c r="C210" s="187"/>
      <c r="D210" s="187"/>
      <c r="E210" s="187"/>
      <c r="F210" s="187"/>
      <c r="G210" s="187"/>
      <c r="H210" s="187"/>
      <c r="I210" s="181" t="s">
        <v>560</v>
      </c>
      <c r="J210" s="181"/>
      <c r="K210" s="181"/>
      <c r="L210" s="172">
        <f>SUM(BH242:BY242)</f>
        <v>3972</v>
      </c>
      <c r="M210" s="173"/>
      <c r="N210" s="173"/>
      <c r="O210" s="173"/>
      <c r="P210" s="173"/>
      <c r="Q210" s="174"/>
      <c r="R210" s="169">
        <v>107</v>
      </c>
      <c r="S210" s="170"/>
      <c r="T210" s="170"/>
      <c r="U210" s="170"/>
      <c r="V210" s="170"/>
      <c r="W210" s="171"/>
      <c r="X210" s="169">
        <v>144</v>
      </c>
      <c r="Y210" s="170"/>
      <c r="Z210" s="170"/>
      <c r="AA210" s="170"/>
      <c r="AB210" s="170"/>
      <c r="AC210" s="171"/>
      <c r="AD210" s="169">
        <v>158</v>
      </c>
      <c r="AE210" s="170"/>
      <c r="AF210" s="170"/>
      <c r="AG210" s="170"/>
      <c r="AH210" s="170"/>
      <c r="AI210" s="171"/>
      <c r="AJ210" s="169">
        <v>186</v>
      </c>
      <c r="AK210" s="170"/>
      <c r="AL210" s="170"/>
      <c r="AM210" s="170"/>
      <c r="AN210" s="170"/>
      <c r="AO210" s="171"/>
      <c r="AP210" s="169">
        <v>168</v>
      </c>
      <c r="AQ210" s="170"/>
      <c r="AR210" s="170"/>
      <c r="AS210" s="170"/>
      <c r="AT210" s="170"/>
      <c r="AU210" s="171"/>
      <c r="AV210" s="169">
        <v>163</v>
      </c>
      <c r="AW210" s="170"/>
      <c r="AX210" s="170"/>
      <c r="AY210" s="170"/>
      <c r="AZ210" s="170"/>
      <c r="BA210" s="171"/>
      <c r="BB210" s="169">
        <v>187</v>
      </c>
      <c r="BC210" s="170"/>
      <c r="BD210" s="170"/>
      <c r="BE210" s="170"/>
      <c r="BF210" s="170"/>
      <c r="BG210" s="171"/>
      <c r="BH210" s="169">
        <v>207</v>
      </c>
      <c r="BI210" s="170"/>
      <c r="BJ210" s="170"/>
      <c r="BK210" s="170"/>
      <c r="BL210" s="170"/>
      <c r="BM210" s="171"/>
      <c r="BN210" s="169">
        <v>223</v>
      </c>
      <c r="BO210" s="170"/>
      <c r="BP210" s="170"/>
      <c r="BQ210" s="170"/>
      <c r="BR210" s="170"/>
      <c r="BS210" s="171"/>
      <c r="BT210" s="169">
        <v>218</v>
      </c>
      <c r="BU210" s="170"/>
      <c r="BV210" s="170"/>
      <c r="BW210" s="170"/>
      <c r="BX210" s="170"/>
      <c r="BY210" s="171"/>
    </row>
    <row r="211" spans="2:77" s="23" customFormat="1" ht="12.75" customHeight="1">
      <c r="B211" s="186"/>
      <c r="C211" s="186"/>
      <c r="D211" s="186"/>
      <c r="E211" s="186"/>
      <c r="F211" s="186"/>
      <c r="G211" s="186"/>
      <c r="H211" s="186"/>
      <c r="I211" s="186" t="s">
        <v>622</v>
      </c>
      <c r="J211" s="186"/>
      <c r="K211" s="186"/>
      <c r="L211" s="182">
        <f>SUM(L209:Q210)</f>
        <v>7498</v>
      </c>
      <c r="M211" s="183"/>
      <c r="N211" s="183"/>
      <c r="O211" s="183"/>
      <c r="P211" s="183"/>
      <c r="Q211" s="184"/>
      <c r="R211" s="182">
        <f>SUM(R209:W210)</f>
        <v>243</v>
      </c>
      <c r="S211" s="183"/>
      <c r="T211" s="183"/>
      <c r="U211" s="183"/>
      <c r="V211" s="183"/>
      <c r="W211" s="184"/>
      <c r="X211" s="182">
        <f>SUM(X209:AC210)</f>
        <v>307</v>
      </c>
      <c r="Y211" s="183"/>
      <c r="Z211" s="183"/>
      <c r="AA211" s="183"/>
      <c r="AB211" s="183"/>
      <c r="AC211" s="184"/>
      <c r="AD211" s="182">
        <f>SUM(AD209:AI210)</f>
        <v>333</v>
      </c>
      <c r="AE211" s="183"/>
      <c r="AF211" s="183"/>
      <c r="AG211" s="183"/>
      <c r="AH211" s="183"/>
      <c r="AI211" s="184"/>
      <c r="AJ211" s="182">
        <f>SUM(AJ209:AO210)</f>
        <v>371</v>
      </c>
      <c r="AK211" s="183"/>
      <c r="AL211" s="183"/>
      <c r="AM211" s="183"/>
      <c r="AN211" s="183"/>
      <c r="AO211" s="184"/>
      <c r="AP211" s="182">
        <f>SUM(AP209:AU210)</f>
        <v>336</v>
      </c>
      <c r="AQ211" s="183"/>
      <c r="AR211" s="183"/>
      <c r="AS211" s="183"/>
      <c r="AT211" s="183"/>
      <c r="AU211" s="184"/>
      <c r="AV211" s="182">
        <f>SUM(AV209:BA210)</f>
        <v>301</v>
      </c>
      <c r="AW211" s="183"/>
      <c r="AX211" s="183"/>
      <c r="AY211" s="183"/>
      <c r="AZ211" s="183"/>
      <c r="BA211" s="184"/>
      <c r="BB211" s="182">
        <f>SUM(BB209:BG210)</f>
        <v>372</v>
      </c>
      <c r="BC211" s="183"/>
      <c r="BD211" s="183"/>
      <c r="BE211" s="183"/>
      <c r="BF211" s="183"/>
      <c r="BG211" s="184"/>
      <c r="BH211" s="182">
        <f>SUM(BH209:BM210)</f>
        <v>400</v>
      </c>
      <c r="BI211" s="183"/>
      <c r="BJ211" s="183"/>
      <c r="BK211" s="183"/>
      <c r="BL211" s="183"/>
      <c r="BM211" s="184"/>
      <c r="BN211" s="182">
        <f>SUM(BN209:BS210)</f>
        <v>440</v>
      </c>
      <c r="BO211" s="183"/>
      <c r="BP211" s="183"/>
      <c r="BQ211" s="183"/>
      <c r="BR211" s="183"/>
      <c r="BS211" s="184"/>
      <c r="BT211" s="182">
        <f>SUM(BT209:BY210)</f>
        <v>441</v>
      </c>
      <c r="BU211" s="183"/>
      <c r="BV211" s="183"/>
      <c r="BW211" s="183"/>
      <c r="BX211" s="183"/>
      <c r="BY211" s="184"/>
    </row>
    <row r="212" spans="2:77" s="23" customFormat="1" ht="3.75" customHeight="1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>
        <v>34.9</v>
      </c>
      <c r="N212" s="22"/>
      <c r="O212" s="24"/>
      <c r="P212" s="24"/>
      <c r="Q212" s="24"/>
      <c r="R212" s="24"/>
      <c r="S212" s="24"/>
      <c r="T212" s="24"/>
      <c r="U212" s="24"/>
      <c r="V212" s="24">
        <v>17.5</v>
      </c>
      <c r="W212" s="24"/>
      <c r="X212" s="24"/>
      <c r="Y212" s="24"/>
      <c r="Z212" s="24"/>
      <c r="AA212" s="24"/>
      <c r="AB212" s="24"/>
      <c r="AC212" s="24"/>
      <c r="AD212" s="24"/>
      <c r="AE212" s="24">
        <v>24.9</v>
      </c>
      <c r="AF212" s="24"/>
      <c r="AG212" s="24"/>
      <c r="AH212" s="24"/>
      <c r="AI212" s="24"/>
      <c r="AJ212" s="22"/>
      <c r="AK212" s="22"/>
      <c r="AL212" s="22"/>
      <c r="AM212" s="22"/>
      <c r="AN212" s="22">
        <v>223.5</v>
      </c>
      <c r="AO212" s="22"/>
      <c r="AP212" s="22"/>
      <c r="AQ212" s="22"/>
      <c r="AR212" s="22"/>
      <c r="AS212" s="22"/>
      <c r="AT212" s="22"/>
      <c r="AU212" s="22"/>
      <c r="AV212" s="22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</row>
    <row r="213" spans="2:77" s="23" customFormat="1" ht="12.75" customHeight="1">
      <c r="B213" s="190" t="s">
        <v>503</v>
      </c>
      <c r="C213" s="191"/>
      <c r="D213" s="191"/>
      <c r="E213" s="191"/>
      <c r="F213" s="191"/>
      <c r="G213" s="191"/>
      <c r="H213" s="191"/>
      <c r="I213" s="192"/>
      <c r="J213" s="192"/>
      <c r="K213" s="193"/>
      <c r="L213" s="189" t="s">
        <v>833</v>
      </c>
      <c r="M213" s="189"/>
      <c r="N213" s="189"/>
      <c r="O213" s="189"/>
      <c r="P213" s="189"/>
      <c r="Q213" s="189"/>
      <c r="R213" s="189" t="s">
        <v>834</v>
      </c>
      <c r="S213" s="189"/>
      <c r="T213" s="189"/>
      <c r="U213" s="189"/>
      <c r="V213" s="189"/>
      <c r="W213" s="189"/>
      <c r="X213" s="189" t="s">
        <v>835</v>
      </c>
      <c r="Y213" s="189"/>
      <c r="Z213" s="189"/>
      <c r="AA213" s="189"/>
      <c r="AB213" s="189"/>
      <c r="AC213" s="189"/>
      <c r="AD213" s="189" t="s">
        <v>836</v>
      </c>
      <c r="AE213" s="189"/>
      <c r="AF213" s="189"/>
      <c r="AG213" s="189"/>
      <c r="AH213" s="189"/>
      <c r="AI213" s="189"/>
      <c r="AJ213" s="189" t="s">
        <v>837</v>
      </c>
      <c r="AK213" s="189"/>
      <c r="AL213" s="189"/>
      <c r="AM213" s="189"/>
      <c r="AN213" s="189"/>
      <c r="AO213" s="189"/>
      <c r="AP213" s="189" t="s">
        <v>838</v>
      </c>
      <c r="AQ213" s="189"/>
      <c r="AR213" s="189"/>
      <c r="AS213" s="189"/>
      <c r="AT213" s="189"/>
      <c r="AU213" s="189"/>
      <c r="AV213" s="189" t="s">
        <v>839</v>
      </c>
      <c r="AW213" s="189"/>
      <c r="AX213" s="189"/>
      <c r="AY213" s="189"/>
      <c r="AZ213" s="189"/>
      <c r="BA213" s="189"/>
      <c r="BB213" s="189" t="s">
        <v>7</v>
      </c>
      <c r="BC213" s="189"/>
      <c r="BD213" s="189"/>
      <c r="BE213" s="189"/>
      <c r="BF213" s="189"/>
      <c r="BG213" s="189"/>
      <c r="BH213" s="189" t="s">
        <v>8</v>
      </c>
      <c r="BI213" s="189"/>
      <c r="BJ213" s="189"/>
      <c r="BK213" s="189"/>
      <c r="BL213" s="189"/>
      <c r="BM213" s="189"/>
      <c r="BN213" s="189" t="s">
        <v>9</v>
      </c>
      <c r="BO213" s="189"/>
      <c r="BP213" s="189"/>
      <c r="BQ213" s="189"/>
      <c r="BR213" s="189"/>
      <c r="BS213" s="189"/>
      <c r="BT213" s="189" t="s">
        <v>10</v>
      </c>
      <c r="BU213" s="189"/>
      <c r="BV213" s="189"/>
      <c r="BW213" s="189"/>
      <c r="BX213" s="189"/>
      <c r="BY213" s="189"/>
    </row>
    <row r="214" spans="2:77" s="23" customFormat="1" ht="12.75" customHeight="1">
      <c r="B214" s="187" t="s">
        <v>613</v>
      </c>
      <c r="C214" s="187"/>
      <c r="D214" s="187"/>
      <c r="E214" s="187"/>
      <c r="F214" s="187"/>
      <c r="G214" s="187"/>
      <c r="H214" s="187"/>
      <c r="I214" s="185" t="s">
        <v>559</v>
      </c>
      <c r="J214" s="185"/>
      <c r="K214" s="185"/>
      <c r="L214" s="175">
        <f>L217+L220+L223+L226+L229+L232+L235+L238+L241</f>
        <v>1381</v>
      </c>
      <c r="M214" s="176"/>
      <c r="N214" s="176"/>
      <c r="O214" s="176"/>
      <c r="P214" s="176"/>
      <c r="Q214" s="177"/>
      <c r="R214" s="175">
        <f>R217+R220+R223+R226+R229+R232+R235+R238+R241</f>
        <v>1612</v>
      </c>
      <c r="S214" s="176"/>
      <c r="T214" s="176"/>
      <c r="U214" s="176"/>
      <c r="V214" s="176"/>
      <c r="W214" s="177"/>
      <c r="X214" s="175">
        <f>X217+X220+X223+X226+X229+X232+X235+X238+X241</f>
        <v>1819</v>
      </c>
      <c r="Y214" s="176"/>
      <c r="Z214" s="176"/>
      <c r="AA214" s="176"/>
      <c r="AB214" s="176"/>
      <c r="AC214" s="177"/>
      <c r="AD214" s="175">
        <f>AD217+AD220+AD223+AD226+AD229+AD232+AD235+AD238+AD241</f>
        <v>2060</v>
      </c>
      <c r="AE214" s="176"/>
      <c r="AF214" s="176"/>
      <c r="AG214" s="176"/>
      <c r="AH214" s="176"/>
      <c r="AI214" s="177"/>
      <c r="AJ214" s="175">
        <f>AJ217+AJ220+AJ223+AJ226+AJ229+AJ232+AJ235+AJ238+AJ241</f>
        <v>1260</v>
      </c>
      <c r="AK214" s="176"/>
      <c r="AL214" s="176"/>
      <c r="AM214" s="176"/>
      <c r="AN214" s="176"/>
      <c r="AO214" s="177"/>
      <c r="AP214" s="175">
        <f>AP217+AP220+AP223+AP226+AP229+AP232+AP235+AP238+AP241</f>
        <v>1079</v>
      </c>
      <c r="AQ214" s="176"/>
      <c r="AR214" s="176"/>
      <c r="AS214" s="176"/>
      <c r="AT214" s="176"/>
      <c r="AU214" s="177"/>
      <c r="AV214" s="175">
        <f>AV217+AV220+AV223+AV226+AV229+AV232+AV235+AV238+AV241</f>
        <v>866</v>
      </c>
      <c r="AW214" s="176"/>
      <c r="AX214" s="176"/>
      <c r="AY214" s="176"/>
      <c r="AZ214" s="176"/>
      <c r="BA214" s="177"/>
      <c r="BB214" s="175">
        <f>BB217+BB220+BB223+BB226+BB229+BB232+BB235+BB238+BB241</f>
        <v>763</v>
      </c>
      <c r="BC214" s="176"/>
      <c r="BD214" s="176"/>
      <c r="BE214" s="176"/>
      <c r="BF214" s="176"/>
      <c r="BG214" s="177"/>
      <c r="BH214" s="178">
        <f>BH217+BH220+BH223+BH226+BH229+BH232+BH235+BH238+BH241</f>
        <v>3480</v>
      </c>
      <c r="BI214" s="179"/>
      <c r="BJ214" s="179"/>
      <c r="BK214" s="179"/>
      <c r="BL214" s="179"/>
      <c r="BM214" s="180"/>
      <c r="BN214" s="178">
        <f>BN217+BN220+BN223+BN226+BN229+BN232+BN235+BN238+BN241</f>
        <v>13951</v>
      </c>
      <c r="BO214" s="179"/>
      <c r="BP214" s="179"/>
      <c r="BQ214" s="179"/>
      <c r="BR214" s="179"/>
      <c r="BS214" s="180"/>
      <c r="BT214" s="178">
        <f>BT217+BT220+BT223+BT226+BT229+BT232+BT235+BT238+BT241</f>
        <v>6028</v>
      </c>
      <c r="BU214" s="179"/>
      <c r="BV214" s="179"/>
      <c r="BW214" s="179"/>
      <c r="BX214" s="179"/>
      <c r="BY214" s="180"/>
    </row>
    <row r="215" spans="2:77" s="23" customFormat="1" ht="12.75" customHeight="1">
      <c r="B215" s="187"/>
      <c r="C215" s="187"/>
      <c r="D215" s="187"/>
      <c r="E215" s="187"/>
      <c r="F215" s="187"/>
      <c r="G215" s="187"/>
      <c r="H215" s="187"/>
      <c r="I215" s="181" t="s">
        <v>560</v>
      </c>
      <c r="J215" s="181"/>
      <c r="K215" s="181"/>
      <c r="L215" s="169">
        <f>L218+L221+L224+L227+L230+L233+L236+L239+L242</f>
        <v>1533</v>
      </c>
      <c r="M215" s="170"/>
      <c r="N215" s="170"/>
      <c r="O215" s="170"/>
      <c r="P215" s="170"/>
      <c r="Q215" s="171"/>
      <c r="R215" s="169">
        <f>R218+R221+R224+R227+R230+R233+R236+R239+R242</f>
        <v>1617</v>
      </c>
      <c r="S215" s="170"/>
      <c r="T215" s="170"/>
      <c r="U215" s="170"/>
      <c r="V215" s="170"/>
      <c r="W215" s="171"/>
      <c r="X215" s="169">
        <f>X218+X221+X224+X227+X230+X233+X236+X239+X242</f>
        <v>1823</v>
      </c>
      <c r="Y215" s="170"/>
      <c r="Z215" s="170"/>
      <c r="AA215" s="170"/>
      <c r="AB215" s="170"/>
      <c r="AC215" s="171"/>
      <c r="AD215" s="169">
        <f>AD218+AD221+AD224+AD227+AD230+AD233+AD236+AD239+AD242</f>
        <v>2108</v>
      </c>
      <c r="AE215" s="170"/>
      <c r="AF215" s="170"/>
      <c r="AG215" s="170"/>
      <c r="AH215" s="170"/>
      <c r="AI215" s="171"/>
      <c r="AJ215" s="169">
        <f>AJ218+AJ221+AJ224+AJ227+AJ230+AJ233+AJ236+AJ239+AJ242</f>
        <v>1444</v>
      </c>
      <c r="AK215" s="170"/>
      <c r="AL215" s="170"/>
      <c r="AM215" s="170"/>
      <c r="AN215" s="170"/>
      <c r="AO215" s="171"/>
      <c r="AP215" s="169">
        <f>AP218+AP221+AP224+AP227+AP230+AP233+AP236+AP239+AP242</f>
        <v>1430</v>
      </c>
      <c r="AQ215" s="170"/>
      <c r="AR215" s="170"/>
      <c r="AS215" s="170"/>
      <c r="AT215" s="170"/>
      <c r="AU215" s="171"/>
      <c r="AV215" s="169">
        <f>AV218+AV221+AV224+AV227+AV230+AV233+AV236+AV239+AV242</f>
        <v>1411</v>
      </c>
      <c r="AW215" s="170"/>
      <c r="AX215" s="170"/>
      <c r="AY215" s="170"/>
      <c r="AZ215" s="170"/>
      <c r="BA215" s="171"/>
      <c r="BB215" s="169">
        <f>BB218+BB221+BB224+BB227+BB230+BB233+BB236+BB239+BB242</f>
        <v>2083</v>
      </c>
      <c r="BC215" s="170"/>
      <c r="BD215" s="170"/>
      <c r="BE215" s="170"/>
      <c r="BF215" s="170"/>
      <c r="BG215" s="171"/>
      <c r="BH215" s="172">
        <f>BH218+BH221+BH224+BH227+BH230+BH233+BH236+BH239+BH242</f>
        <v>3324</v>
      </c>
      <c r="BI215" s="173"/>
      <c r="BJ215" s="173"/>
      <c r="BK215" s="173"/>
      <c r="BL215" s="173"/>
      <c r="BM215" s="174"/>
      <c r="BN215" s="172">
        <f>BN218+BN221+BN224+BN227+BN230+BN233+BN236+BN239+BN242</f>
        <v>14098</v>
      </c>
      <c r="BO215" s="173"/>
      <c r="BP215" s="173"/>
      <c r="BQ215" s="173"/>
      <c r="BR215" s="173"/>
      <c r="BS215" s="174"/>
      <c r="BT215" s="172">
        <f>BT218+BT221+BT224+BT227+BT230+BT233+BT236+BT239+BT242</f>
        <v>8476</v>
      </c>
      <c r="BU215" s="173"/>
      <c r="BV215" s="173"/>
      <c r="BW215" s="173"/>
      <c r="BX215" s="173"/>
      <c r="BY215" s="174"/>
    </row>
    <row r="216" spans="2:77" s="23" customFormat="1" ht="12.75" customHeight="1">
      <c r="B216" s="186"/>
      <c r="C216" s="186"/>
      <c r="D216" s="186"/>
      <c r="E216" s="186"/>
      <c r="F216" s="186"/>
      <c r="G216" s="186"/>
      <c r="H216" s="186"/>
      <c r="I216" s="186" t="s">
        <v>622</v>
      </c>
      <c r="J216" s="186"/>
      <c r="K216" s="186"/>
      <c r="L216" s="182">
        <f>SUM(L214:Q215)</f>
        <v>2914</v>
      </c>
      <c r="M216" s="183"/>
      <c r="N216" s="183"/>
      <c r="O216" s="183"/>
      <c r="P216" s="183"/>
      <c r="Q216" s="184"/>
      <c r="R216" s="182">
        <f>SUM(R214:W215)</f>
        <v>3229</v>
      </c>
      <c r="S216" s="183"/>
      <c r="T216" s="183"/>
      <c r="U216" s="183"/>
      <c r="V216" s="183"/>
      <c r="W216" s="184"/>
      <c r="X216" s="182">
        <f>SUM(X214:AC215)</f>
        <v>3642</v>
      </c>
      <c r="Y216" s="183"/>
      <c r="Z216" s="183"/>
      <c r="AA216" s="183"/>
      <c r="AB216" s="183"/>
      <c r="AC216" s="184"/>
      <c r="AD216" s="182">
        <f>SUM(AD214:AI215)</f>
        <v>4168</v>
      </c>
      <c r="AE216" s="183"/>
      <c r="AF216" s="183"/>
      <c r="AG216" s="183"/>
      <c r="AH216" s="183"/>
      <c r="AI216" s="184"/>
      <c r="AJ216" s="182">
        <f>SUM(AJ214:AO215)</f>
        <v>2704</v>
      </c>
      <c r="AK216" s="183"/>
      <c r="AL216" s="183"/>
      <c r="AM216" s="183"/>
      <c r="AN216" s="183"/>
      <c r="AO216" s="184"/>
      <c r="AP216" s="182">
        <f>SUM(AP214:AU215)</f>
        <v>2509</v>
      </c>
      <c r="AQ216" s="183"/>
      <c r="AR216" s="183"/>
      <c r="AS216" s="183"/>
      <c r="AT216" s="183"/>
      <c r="AU216" s="184"/>
      <c r="AV216" s="182">
        <f>SUM(AV214:BA215)</f>
        <v>2277</v>
      </c>
      <c r="AW216" s="183"/>
      <c r="AX216" s="183"/>
      <c r="AY216" s="183"/>
      <c r="AZ216" s="183"/>
      <c r="BA216" s="184"/>
      <c r="BB216" s="182">
        <f>SUM(BB214:BG215)</f>
        <v>2846</v>
      </c>
      <c r="BC216" s="183"/>
      <c r="BD216" s="183"/>
      <c r="BE216" s="183"/>
      <c r="BF216" s="183"/>
      <c r="BG216" s="184"/>
      <c r="BH216" s="182">
        <f>SUM(BH214:BM215)</f>
        <v>6804</v>
      </c>
      <c r="BI216" s="183"/>
      <c r="BJ216" s="183"/>
      <c r="BK216" s="183"/>
      <c r="BL216" s="183"/>
      <c r="BM216" s="184"/>
      <c r="BN216" s="182">
        <f>SUM(BN214:BS215)</f>
        <v>28049</v>
      </c>
      <c r="BO216" s="183"/>
      <c r="BP216" s="183"/>
      <c r="BQ216" s="183"/>
      <c r="BR216" s="183"/>
      <c r="BS216" s="184"/>
      <c r="BT216" s="182">
        <f>SUM(BT214:BY215)</f>
        <v>14504</v>
      </c>
      <c r="BU216" s="183"/>
      <c r="BV216" s="183"/>
      <c r="BW216" s="183"/>
      <c r="BX216" s="183"/>
      <c r="BY216" s="184"/>
    </row>
    <row r="217" spans="2:77" s="23" customFormat="1" ht="12.75" customHeight="1">
      <c r="B217" s="187" t="s">
        <v>722</v>
      </c>
      <c r="C217" s="187"/>
      <c r="D217" s="187"/>
      <c r="E217" s="187"/>
      <c r="F217" s="187"/>
      <c r="G217" s="187"/>
      <c r="H217" s="187"/>
      <c r="I217" s="185" t="s">
        <v>559</v>
      </c>
      <c r="J217" s="185"/>
      <c r="K217" s="185"/>
      <c r="L217" s="175">
        <v>480</v>
      </c>
      <c r="M217" s="176"/>
      <c r="N217" s="176"/>
      <c r="O217" s="176"/>
      <c r="P217" s="176"/>
      <c r="Q217" s="177"/>
      <c r="R217" s="175">
        <v>490</v>
      </c>
      <c r="S217" s="176"/>
      <c r="T217" s="176"/>
      <c r="U217" s="176"/>
      <c r="V217" s="176"/>
      <c r="W217" s="177"/>
      <c r="X217" s="175">
        <v>533</v>
      </c>
      <c r="Y217" s="176"/>
      <c r="Z217" s="176"/>
      <c r="AA217" s="176"/>
      <c r="AB217" s="176"/>
      <c r="AC217" s="177"/>
      <c r="AD217" s="175">
        <v>589</v>
      </c>
      <c r="AE217" s="176"/>
      <c r="AF217" s="176"/>
      <c r="AG217" s="176"/>
      <c r="AH217" s="176"/>
      <c r="AI217" s="177"/>
      <c r="AJ217" s="175">
        <v>369</v>
      </c>
      <c r="AK217" s="176"/>
      <c r="AL217" s="176"/>
      <c r="AM217" s="176"/>
      <c r="AN217" s="176"/>
      <c r="AO217" s="177"/>
      <c r="AP217" s="175">
        <v>299</v>
      </c>
      <c r="AQ217" s="176"/>
      <c r="AR217" s="176"/>
      <c r="AS217" s="176"/>
      <c r="AT217" s="176"/>
      <c r="AU217" s="177"/>
      <c r="AV217" s="175">
        <v>217</v>
      </c>
      <c r="AW217" s="176"/>
      <c r="AX217" s="176"/>
      <c r="AY217" s="176"/>
      <c r="AZ217" s="176"/>
      <c r="BA217" s="177"/>
      <c r="BB217" s="175">
        <f>133+59+7</f>
        <v>199</v>
      </c>
      <c r="BC217" s="176"/>
      <c r="BD217" s="176"/>
      <c r="BE217" s="176"/>
      <c r="BF217" s="176"/>
      <c r="BG217" s="177"/>
      <c r="BH217" s="178">
        <f>SUM(R185:AI185)</f>
        <v>1225</v>
      </c>
      <c r="BI217" s="179"/>
      <c r="BJ217" s="179"/>
      <c r="BK217" s="179"/>
      <c r="BL217" s="179"/>
      <c r="BM217" s="180"/>
      <c r="BN217" s="178">
        <f>AJ185+AP185+AV185+BB185+BH185+BN185+BT185+L217+R217+X217</f>
        <v>4884</v>
      </c>
      <c r="BO217" s="179"/>
      <c r="BP217" s="179"/>
      <c r="BQ217" s="179"/>
      <c r="BR217" s="179"/>
      <c r="BS217" s="180"/>
      <c r="BT217" s="178">
        <f>SUM(AD217:BG217)</f>
        <v>1673</v>
      </c>
      <c r="BU217" s="179"/>
      <c r="BV217" s="179"/>
      <c r="BW217" s="179"/>
      <c r="BX217" s="179"/>
      <c r="BY217" s="180"/>
    </row>
    <row r="218" spans="2:77" s="23" customFormat="1" ht="12.75" customHeight="1">
      <c r="B218" s="187"/>
      <c r="C218" s="187"/>
      <c r="D218" s="187"/>
      <c r="E218" s="187"/>
      <c r="F218" s="187"/>
      <c r="G218" s="187"/>
      <c r="H218" s="187"/>
      <c r="I218" s="188" t="s">
        <v>560</v>
      </c>
      <c r="J218" s="188"/>
      <c r="K218" s="188"/>
      <c r="L218" s="169">
        <v>575</v>
      </c>
      <c r="M218" s="170"/>
      <c r="N218" s="170"/>
      <c r="O218" s="170"/>
      <c r="P218" s="170"/>
      <c r="Q218" s="171"/>
      <c r="R218" s="169">
        <v>525</v>
      </c>
      <c r="S218" s="170"/>
      <c r="T218" s="170"/>
      <c r="U218" s="170"/>
      <c r="V218" s="170"/>
      <c r="W218" s="171"/>
      <c r="X218" s="169">
        <v>579</v>
      </c>
      <c r="Y218" s="170"/>
      <c r="Z218" s="170"/>
      <c r="AA218" s="170"/>
      <c r="AB218" s="170"/>
      <c r="AC218" s="171"/>
      <c r="AD218" s="169">
        <v>617</v>
      </c>
      <c r="AE218" s="170"/>
      <c r="AF218" s="170"/>
      <c r="AG218" s="170"/>
      <c r="AH218" s="170"/>
      <c r="AI218" s="171"/>
      <c r="AJ218" s="169">
        <v>435</v>
      </c>
      <c r="AK218" s="170"/>
      <c r="AL218" s="170"/>
      <c r="AM218" s="170"/>
      <c r="AN218" s="170"/>
      <c r="AO218" s="171"/>
      <c r="AP218" s="169">
        <v>392</v>
      </c>
      <c r="AQ218" s="170"/>
      <c r="AR218" s="170"/>
      <c r="AS218" s="170"/>
      <c r="AT218" s="170"/>
      <c r="AU218" s="171"/>
      <c r="AV218" s="169">
        <v>379</v>
      </c>
      <c r="AW218" s="170"/>
      <c r="AX218" s="170"/>
      <c r="AY218" s="170"/>
      <c r="AZ218" s="170"/>
      <c r="BA218" s="171"/>
      <c r="BB218" s="169">
        <f>277+184+41+16+2</f>
        <v>520</v>
      </c>
      <c r="BC218" s="170"/>
      <c r="BD218" s="170"/>
      <c r="BE218" s="170"/>
      <c r="BF218" s="170"/>
      <c r="BG218" s="171"/>
      <c r="BH218" s="172">
        <f>SUM(R186:AI186)</f>
        <v>1206</v>
      </c>
      <c r="BI218" s="173"/>
      <c r="BJ218" s="173"/>
      <c r="BK218" s="173"/>
      <c r="BL218" s="173"/>
      <c r="BM218" s="174"/>
      <c r="BN218" s="172">
        <f>AJ186+AP186+AV186+BB186+BH186+BN186+BT186+L218+R218+X218</f>
        <v>5071</v>
      </c>
      <c r="BO218" s="173"/>
      <c r="BP218" s="173"/>
      <c r="BQ218" s="173"/>
      <c r="BR218" s="173"/>
      <c r="BS218" s="174"/>
      <c r="BT218" s="172">
        <f>SUM(AD218:BG218)</f>
        <v>2343</v>
      </c>
      <c r="BU218" s="173"/>
      <c r="BV218" s="173"/>
      <c r="BW218" s="173"/>
      <c r="BX218" s="173"/>
      <c r="BY218" s="174"/>
    </row>
    <row r="219" spans="2:77" s="23" customFormat="1" ht="12.75" customHeight="1">
      <c r="B219" s="186"/>
      <c r="C219" s="186"/>
      <c r="D219" s="186"/>
      <c r="E219" s="186"/>
      <c r="F219" s="186"/>
      <c r="G219" s="186"/>
      <c r="H219" s="186"/>
      <c r="I219" s="186" t="s">
        <v>622</v>
      </c>
      <c r="J219" s="186"/>
      <c r="K219" s="186"/>
      <c r="L219" s="182">
        <f>SUM(L217:Q218)</f>
        <v>1055</v>
      </c>
      <c r="M219" s="183"/>
      <c r="N219" s="183"/>
      <c r="O219" s="183"/>
      <c r="P219" s="183"/>
      <c r="Q219" s="184"/>
      <c r="R219" s="182">
        <f>SUM(R217:W218)</f>
        <v>1015</v>
      </c>
      <c r="S219" s="183"/>
      <c r="T219" s="183"/>
      <c r="U219" s="183"/>
      <c r="V219" s="183"/>
      <c r="W219" s="184"/>
      <c r="X219" s="182">
        <f>SUM(X217:AC218)</f>
        <v>1112</v>
      </c>
      <c r="Y219" s="183"/>
      <c r="Z219" s="183"/>
      <c r="AA219" s="183"/>
      <c r="AB219" s="183"/>
      <c r="AC219" s="184"/>
      <c r="AD219" s="182">
        <f>SUM(AD217:AI218)</f>
        <v>1206</v>
      </c>
      <c r="AE219" s="183"/>
      <c r="AF219" s="183"/>
      <c r="AG219" s="183"/>
      <c r="AH219" s="183"/>
      <c r="AI219" s="184"/>
      <c r="AJ219" s="182">
        <f>SUM(AJ217:AO218)</f>
        <v>804</v>
      </c>
      <c r="AK219" s="183"/>
      <c r="AL219" s="183"/>
      <c r="AM219" s="183"/>
      <c r="AN219" s="183"/>
      <c r="AO219" s="184"/>
      <c r="AP219" s="182">
        <f>SUM(AP217:AU218)</f>
        <v>691</v>
      </c>
      <c r="AQ219" s="183"/>
      <c r="AR219" s="183"/>
      <c r="AS219" s="183"/>
      <c r="AT219" s="183"/>
      <c r="AU219" s="184"/>
      <c r="AV219" s="182">
        <f>SUM(AV217:BA218)</f>
        <v>596</v>
      </c>
      <c r="AW219" s="183"/>
      <c r="AX219" s="183"/>
      <c r="AY219" s="183"/>
      <c r="AZ219" s="183"/>
      <c r="BA219" s="184"/>
      <c r="BB219" s="182">
        <f>SUM(BB217:BG218)</f>
        <v>719</v>
      </c>
      <c r="BC219" s="183"/>
      <c r="BD219" s="183"/>
      <c r="BE219" s="183"/>
      <c r="BF219" s="183"/>
      <c r="BG219" s="184"/>
      <c r="BH219" s="182">
        <f>SUM(BH217:BM218)</f>
        <v>2431</v>
      </c>
      <c r="BI219" s="183"/>
      <c r="BJ219" s="183"/>
      <c r="BK219" s="183"/>
      <c r="BL219" s="183"/>
      <c r="BM219" s="184"/>
      <c r="BN219" s="182">
        <f>SUM(BN217:BS218)</f>
        <v>9955</v>
      </c>
      <c r="BO219" s="183"/>
      <c r="BP219" s="183"/>
      <c r="BQ219" s="183"/>
      <c r="BR219" s="183"/>
      <c r="BS219" s="184"/>
      <c r="BT219" s="182">
        <f>SUM(BT217:BY218)</f>
        <v>4016</v>
      </c>
      <c r="BU219" s="183"/>
      <c r="BV219" s="183"/>
      <c r="BW219" s="183"/>
      <c r="BX219" s="183"/>
      <c r="BY219" s="184"/>
    </row>
    <row r="220" spans="2:77" s="23" customFormat="1" ht="12.75" customHeight="1">
      <c r="B220" s="187" t="s">
        <v>723</v>
      </c>
      <c r="C220" s="187"/>
      <c r="D220" s="187"/>
      <c r="E220" s="187"/>
      <c r="F220" s="187"/>
      <c r="G220" s="187"/>
      <c r="H220" s="187"/>
      <c r="I220" s="185" t="s">
        <v>559</v>
      </c>
      <c r="J220" s="185"/>
      <c r="K220" s="185"/>
      <c r="L220" s="175">
        <v>46</v>
      </c>
      <c r="M220" s="176"/>
      <c r="N220" s="176"/>
      <c r="O220" s="176"/>
      <c r="P220" s="176"/>
      <c r="Q220" s="177"/>
      <c r="R220" s="175">
        <v>92</v>
      </c>
      <c r="S220" s="176"/>
      <c r="T220" s="176"/>
      <c r="U220" s="176"/>
      <c r="V220" s="176"/>
      <c r="W220" s="177"/>
      <c r="X220" s="175">
        <v>106</v>
      </c>
      <c r="Y220" s="176"/>
      <c r="Z220" s="176"/>
      <c r="AA220" s="176"/>
      <c r="AB220" s="176"/>
      <c r="AC220" s="177"/>
      <c r="AD220" s="175">
        <v>151</v>
      </c>
      <c r="AE220" s="176"/>
      <c r="AF220" s="176"/>
      <c r="AG220" s="176"/>
      <c r="AH220" s="176"/>
      <c r="AI220" s="177"/>
      <c r="AJ220" s="175">
        <v>72</v>
      </c>
      <c r="AK220" s="176"/>
      <c r="AL220" s="176"/>
      <c r="AM220" s="176"/>
      <c r="AN220" s="176"/>
      <c r="AO220" s="177"/>
      <c r="AP220" s="175">
        <v>71</v>
      </c>
      <c r="AQ220" s="176"/>
      <c r="AR220" s="176"/>
      <c r="AS220" s="176"/>
      <c r="AT220" s="176"/>
      <c r="AU220" s="177"/>
      <c r="AV220" s="175">
        <v>53</v>
      </c>
      <c r="AW220" s="176"/>
      <c r="AX220" s="176"/>
      <c r="AY220" s="176"/>
      <c r="AZ220" s="176"/>
      <c r="BA220" s="177"/>
      <c r="BB220" s="175">
        <f>32+14</f>
        <v>46</v>
      </c>
      <c r="BC220" s="176"/>
      <c r="BD220" s="176"/>
      <c r="BE220" s="176"/>
      <c r="BF220" s="176"/>
      <c r="BG220" s="177"/>
      <c r="BH220" s="178">
        <f>SUM(R188:AI188)</f>
        <v>168</v>
      </c>
      <c r="BI220" s="179"/>
      <c r="BJ220" s="179"/>
      <c r="BK220" s="179"/>
      <c r="BL220" s="179"/>
      <c r="BM220" s="180"/>
      <c r="BN220" s="178">
        <f>AJ188+AP188+AV188+BB188+BH188+BN188+BT188+L220+R220+X220</f>
        <v>651</v>
      </c>
      <c r="BO220" s="179"/>
      <c r="BP220" s="179"/>
      <c r="BQ220" s="179"/>
      <c r="BR220" s="179"/>
      <c r="BS220" s="180"/>
      <c r="BT220" s="178">
        <f>SUM(AD220:BG220)</f>
        <v>393</v>
      </c>
      <c r="BU220" s="179"/>
      <c r="BV220" s="179"/>
      <c r="BW220" s="179"/>
      <c r="BX220" s="179"/>
      <c r="BY220" s="180"/>
    </row>
    <row r="221" spans="2:77" s="23" customFormat="1" ht="12.75" customHeight="1">
      <c r="B221" s="187"/>
      <c r="C221" s="187"/>
      <c r="D221" s="187"/>
      <c r="E221" s="187"/>
      <c r="F221" s="187"/>
      <c r="G221" s="187"/>
      <c r="H221" s="187"/>
      <c r="I221" s="181" t="s">
        <v>560</v>
      </c>
      <c r="J221" s="181"/>
      <c r="K221" s="181"/>
      <c r="L221" s="169">
        <v>70</v>
      </c>
      <c r="M221" s="170"/>
      <c r="N221" s="170"/>
      <c r="O221" s="170"/>
      <c r="P221" s="170"/>
      <c r="Q221" s="171"/>
      <c r="R221" s="169">
        <v>100</v>
      </c>
      <c r="S221" s="170"/>
      <c r="T221" s="170"/>
      <c r="U221" s="170"/>
      <c r="V221" s="170"/>
      <c r="W221" s="171"/>
      <c r="X221" s="169">
        <v>102</v>
      </c>
      <c r="Y221" s="170"/>
      <c r="Z221" s="170"/>
      <c r="AA221" s="170"/>
      <c r="AB221" s="170"/>
      <c r="AC221" s="171"/>
      <c r="AD221" s="169">
        <v>133</v>
      </c>
      <c r="AE221" s="170"/>
      <c r="AF221" s="170"/>
      <c r="AG221" s="170"/>
      <c r="AH221" s="170"/>
      <c r="AI221" s="171"/>
      <c r="AJ221" s="169">
        <v>80</v>
      </c>
      <c r="AK221" s="170"/>
      <c r="AL221" s="170"/>
      <c r="AM221" s="170"/>
      <c r="AN221" s="170"/>
      <c r="AO221" s="171"/>
      <c r="AP221" s="169">
        <v>88</v>
      </c>
      <c r="AQ221" s="170"/>
      <c r="AR221" s="170"/>
      <c r="AS221" s="170"/>
      <c r="AT221" s="170"/>
      <c r="AU221" s="171"/>
      <c r="AV221" s="169">
        <v>90</v>
      </c>
      <c r="AW221" s="170"/>
      <c r="AX221" s="170"/>
      <c r="AY221" s="170"/>
      <c r="AZ221" s="170"/>
      <c r="BA221" s="171"/>
      <c r="BB221" s="169">
        <f>79+41+16+3</f>
        <v>139</v>
      </c>
      <c r="BC221" s="170"/>
      <c r="BD221" s="170"/>
      <c r="BE221" s="170"/>
      <c r="BF221" s="170"/>
      <c r="BG221" s="171"/>
      <c r="BH221" s="172">
        <f>SUM(R189:AI189)</f>
        <v>145</v>
      </c>
      <c r="BI221" s="173"/>
      <c r="BJ221" s="173"/>
      <c r="BK221" s="173"/>
      <c r="BL221" s="173"/>
      <c r="BM221" s="174"/>
      <c r="BN221" s="172">
        <f>AJ189+AP189+AV189+BB189+BH189+BN189+BT189+L221+R221+X221</f>
        <v>686</v>
      </c>
      <c r="BO221" s="173"/>
      <c r="BP221" s="173"/>
      <c r="BQ221" s="173"/>
      <c r="BR221" s="173"/>
      <c r="BS221" s="174"/>
      <c r="BT221" s="172">
        <f>SUM(AD221:BG221)</f>
        <v>530</v>
      </c>
      <c r="BU221" s="173"/>
      <c r="BV221" s="173"/>
      <c r="BW221" s="173"/>
      <c r="BX221" s="173"/>
      <c r="BY221" s="174"/>
    </row>
    <row r="222" spans="2:77" s="23" customFormat="1" ht="12.75" customHeight="1">
      <c r="B222" s="186"/>
      <c r="C222" s="186"/>
      <c r="D222" s="186"/>
      <c r="E222" s="186"/>
      <c r="F222" s="186"/>
      <c r="G222" s="186"/>
      <c r="H222" s="186"/>
      <c r="I222" s="186" t="s">
        <v>622</v>
      </c>
      <c r="J222" s="186"/>
      <c r="K222" s="186"/>
      <c r="L222" s="182">
        <f>SUM(L220:Q221)</f>
        <v>116</v>
      </c>
      <c r="M222" s="183"/>
      <c r="N222" s="183"/>
      <c r="O222" s="183"/>
      <c r="P222" s="183"/>
      <c r="Q222" s="184"/>
      <c r="R222" s="182">
        <f>SUM(R220:W221)</f>
        <v>192</v>
      </c>
      <c r="S222" s="183"/>
      <c r="T222" s="183"/>
      <c r="U222" s="183"/>
      <c r="V222" s="183"/>
      <c r="W222" s="184"/>
      <c r="X222" s="182">
        <f>SUM(X220:AC221)</f>
        <v>208</v>
      </c>
      <c r="Y222" s="183"/>
      <c r="Z222" s="183"/>
      <c r="AA222" s="183"/>
      <c r="AB222" s="183"/>
      <c r="AC222" s="184"/>
      <c r="AD222" s="182">
        <f>SUM(AD220:AI221)</f>
        <v>284</v>
      </c>
      <c r="AE222" s="183"/>
      <c r="AF222" s="183"/>
      <c r="AG222" s="183"/>
      <c r="AH222" s="183"/>
      <c r="AI222" s="184"/>
      <c r="AJ222" s="182">
        <f>SUM(AJ220:AO221)</f>
        <v>152</v>
      </c>
      <c r="AK222" s="183"/>
      <c r="AL222" s="183"/>
      <c r="AM222" s="183"/>
      <c r="AN222" s="183"/>
      <c r="AO222" s="184"/>
      <c r="AP222" s="182">
        <f>SUM(AP220:AU221)</f>
        <v>159</v>
      </c>
      <c r="AQ222" s="183"/>
      <c r="AR222" s="183"/>
      <c r="AS222" s="183"/>
      <c r="AT222" s="183"/>
      <c r="AU222" s="184"/>
      <c r="AV222" s="182">
        <f>SUM(AV220:BA221)</f>
        <v>143</v>
      </c>
      <c r="AW222" s="183"/>
      <c r="AX222" s="183"/>
      <c r="AY222" s="183"/>
      <c r="AZ222" s="183"/>
      <c r="BA222" s="184"/>
      <c r="BB222" s="182">
        <f>SUM(BB220:BG221)</f>
        <v>185</v>
      </c>
      <c r="BC222" s="183"/>
      <c r="BD222" s="183"/>
      <c r="BE222" s="183"/>
      <c r="BF222" s="183"/>
      <c r="BG222" s="184"/>
      <c r="BH222" s="182">
        <f>SUM(BH220:BM221)</f>
        <v>313</v>
      </c>
      <c r="BI222" s="183"/>
      <c r="BJ222" s="183"/>
      <c r="BK222" s="183"/>
      <c r="BL222" s="183"/>
      <c r="BM222" s="184"/>
      <c r="BN222" s="182">
        <f>SUM(BN220:BS221)</f>
        <v>1337</v>
      </c>
      <c r="BO222" s="183"/>
      <c r="BP222" s="183"/>
      <c r="BQ222" s="183"/>
      <c r="BR222" s="183"/>
      <c r="BS222" s="184"/>
      <c r="BT222" s="182">
        <f>SUM(BT220:BY221)</f>
        <v>923</v>
      </c>
      <c r="BU222" s="183"/>
      <c r="BV222" s="183"/>
      <c r="BW222" s="183"/>
      <c r="BX222" s="183"/>
      <c r="BY222" s="184"/>
    </row>
    <row r="223" spans="2:77" s="23" customFormat="1" ht="12.75" customHeight="1">
      <c r="B223" s="187" t="s">
        <v>0</v>
      </c>
      <c r="C223" s="187"/>
      <c r="D223" s="187"/>
      <c r="E223" s="187"/>
      <c r="F223" s="187"/>
      <c r="G223" s="187"/>
      <c r="H223" s="187"/>
      <c r="I223" s="185" t="s">
        <v>559</v>
      </c>
      <c r="J223" s="185"/>
      <c r="K223" s="185"/>
      <c r="L223" s="175">
        <v>181</v>
      </c>
      <c r="M223" s="176"/>
      <c r="N223" s="176"/>
      <c r="O223" s="176"/>
      <c r="P223" s="176"/>
      <c r="Q223" s="177"/>
      <c r="R223" s="175">
        <v>149</v>
      </c>
      <c r="S223" s="176"/>
      <c r="T223" s="176"/>
      <c r="U223" s="176"/>
      <c r="V223" s="176"/>
      <c r="W223" s="177"/>
      <c r="X223" s="175">
        <v>163</v>
      </c>
      <c r="Y223" s="176"/>
      <c r="Z223" s="176"/>
      <c r="AA223" s="176"/>
      <c r="AB223" s="176"/>
      <c r="AC223" s="177"/>
      <c r="AD223" s="175">
        <v>196</v>
      </c>
      <c r="AE223" s="176"/>
      <c r="AF223" s="176"/>
      <c r="AG223" s="176"/>
      <c r="AH223" s="176"/>
      <c r="AI223" s="177"/>
      <c r="AJ223" s="175">
        <v>130</v>
      </c>
      <c r="AK223" s="176"/>
      <c r="AL223" s="176"/>
      <c r="AM223" s="176"/>
      <c r="AN223" s="176"/>
      <c r="AO223" s="177"/>
      <c r="AP223" s="175">
        <v>125</v>
      </c>
      <c r="AQ223" s="176"/>
      <c r="AR223" s="176"/>
      <c r="AS223" s="176"/>
      <c r="AT223" s="176"/>
      <c r="AU223" s="177"/>
      <c r="AV223" s="175">
        <v>84</v>
      </c>
      <c r="AW223" s="176"/>
      <c r="AX223" s="176"/>
      <c r="AY223" s="176"/>
      <c r="AZ223" s="176"/>
      <c r="BA223" s="177"/>
      <c r="BB223" s="175">
        <f>48+14</f>
        <v>62</v>
      </c>
      <c r="BC223" s="176"/>
      <c r="BD223" s="176"/>
      <c r="BE223" s="176"/>
      <c r="BF223" s="176"/>
      <c r="BG223" s="177"/>
      <c r="BH223" s="178">
        <f>SUM(R191:AI191)</f>
        <v>561</v>
      </c>
      <c r="BI223" s="179"/>
      <c r="BJ223" s="179"/>
      <c r="BK223" s="179"/>
      <c r="BL223" s="179"/>
      <c r="BM223" s="180"/>
      <c r="BN223" s="178">
        <f>AJ191+AP191+AV191+BB191+BH191+BN191+BT191+L223+R223+X223</f>
        <v>1701</v>
      </c>
      <c r="BO223" s="179"/>
      <c r="BP223" s="179"/>
      <c r="BQ223" s="179"/>
      <c r="BR223" s="179"/>
      <c r="BS223" s="180"/>
      <c r="BT223" s="178">
        <f>SUM(AD223:BG223)</f>
        <v>597</v>
      </c>
      <c r="BU223" s="179"/>
      <c r="BV223" s="179"/>
      <c r="BW223" s="179"/>
      <c r="BX223" s="179"/>
      <c r="BY223" s="180"/>
    </row>
    <row r="224" spans="2:77" s="23" customFormat="1" ht="12.75" customHeight="1">
      <c r="B224" s="187"/>
      <c r="C224" s="187"/>
      <c r="D224" s="187"/>
      <c r="E224" s="187"/>
      <c r="F224" s="187"/>
      <c r="G224" s="187"/>
      <c r="H224" s="187"/>
      <c r="I224" s="181" t="s">
        <v>560</v>
      </c>
      <c r="J224" s="181"/>
      <c r="K224" s="181"/>
      <c r="L224" s="169">
        <v>164</v>
      </c>
      <c r="M224" s="170"/>
      <c r="N224" s="170"/>
      <c r="O224" s="170"/>
      <c r="P224" s="170"/>
      <c r="Q224" s="171"/>
      <c r="R224" s="169">
        <v>159</v>
      </c>
      <c r="S224" s="170"/>
      <c r="T224" s="170"/>
      <c r="U224" s="170"/>
      <c r="V224" s="170"/>
      <c r="W224" s="171"/>
      <c r="X224" s="169">
        <v>179</v>
      </c>
      <c r="Y224" s="170"/>
      <c r="Z224" s="170"/>
      <c r="AA224" s="170"/>
      <c r="AB224" s="170"/>
      <c r="AC224" s="171"/>
      <c r="AD224" s="169">
        <v>224</v>
      </c>
      <c r="AE224" s="170"/>
      <c r="AF224" s="170"/>
      <c r="AG224" s="170"/>
      <c r="AH224" s="170"/>
      <c r="AI224" s="171"/>
      <c r="AJ224" s="169">
        <v>166</v>
      </c>
      <c r="AK224" s="170"/>
      <c r="AL224" s="170"/>
      <c r="AM224" s="170"/>
      <c r="AN224" s="170"/>
      <c r="AO224" s="171"/>
      <c r="AP224" s="169">
        <v>162</v>
      </c>
      <c r="AQ224" s="170"/>
      <c r="AR224" s="170"/>
      <c r="AS224" s="170"/>
      <c r="AT224" s="170"/>
      <c r="AU224" s="171"/>
      <c r="AV224" s="169">
        <v>137</v>
      </c>
      <c r="AW224" s="170"/>
      <c r="AX224" s="170"/>
      <c r="AY224" s="170"/>
      <c r="AZ224" s="170"/>
      <c r="BA224" s="171"/>
      <c r="BB224" s="169">
        <f>104+61+17+3</f>
        <v>185</v>
      </c>
      <c r="BC224" s="170"/>
      <c r="BD224" s="170"/>
      <c r="BE224" s="170"/>
      <c r="BF224" s="170"/>
      <c r="BG224" s="171"/>
      <c r="BH224" s="172">
        <f>SUM(R192:AI192)</f>
        <v>503</v>
      </c>
      <c r="BI224" s="173"/>
      <c r="BJ224" s="173"/>
      <c r="BK224" s="173"/>
      <c r="BL224" s="173"/>
      <c r="BM224" s="174"/>
      <c r="BN224" s="172">
        <f>AJ192+AP192+AV192+BB192+BH192+BN192+BT192+L224+R224+X224</f>
        <v>1799</v>
      </c>
      <c r="BO224" s="173"/>
      <c r="BP224" s="173"/>
      <c r="BQ224" s="173"/>
      <c r="BR224" s="173"/>
      <c r="BS224" s="174"/>
      <c r="BT224" s="172">
        <f>SUM(AD224:BG224)</f>
        <v>874</v>
      </c>
      <c r="BU224" s="173"/>
      <c r="BV224" s="173"/>
      <c r="BW224" s="173"/>
      <c r="BX224" s="173"/>
      <c r="BY224" s="174"/>
    </row>
    <row r="225" spans="2:77" s="23" customFormat="1" ht="12.75" customHeight="1">
      <c r="B225" s="186"/>
      <c r="C225" s="186"/>
      <c r="D225" s="186"/>
      <c r="E225" s="186"/>
      <c r="F225" s="186"/>
      <c r="G225" s="186"/>
      <c r="H225" s="186"/>
      <c r="I225" s="186" t="s">
        <v>622</v>
      </c>
      <c r="J225" s="186"/>
      <c r="K225" s="186"/>
      <c r="L225" s="182">
        <f>SUM(L223:Q224)</f>
        <v>345</v>
      </c>
      <c r="M225" s="183"/>
      <c r="N225" s="183"/>
      <c r="O225" s="183"/>
      <c r="P225" s="183"/>
      <c r="Q225" s="184"/>
      <c r="R225" s="182">
        <f>SUM(R223:W224)</f>
        <v>308</v>
      </c>
      <c r="S225" s="183"/>
      <c r="T225" s="183"/>
      <c r="U225" s="183"/>
      <c r="V225" s="183"/>
      <c r="W225" s="184"/>
      <c r="X225" s="182">
        <f>SUM(X223:AC224)</f>
        <v>342</v>
      </c>
      <c r="Y225" s="183"/>
      <c r="Z225" s="183"/>
      <c r="AA225" s="183"/>
      <c r="AB225" s="183"/>
      <c r="AC225" s="184"/>
      <c r="AD225" s="182">
        <f>SUM(AD223:AI224)</f>
        <v>420</v>
      </c>
      <c r="AE225" s="183"/>
      <c r="AF225" s="183"/>
      <c r="AG225" s="183"/>
      <c r="AH225" s="183"/>
      <c r="AI225" s="184"/>
      <c r="AJ225" s="182">
        <f>SUM(AJ223:AO224)</f>
        <v>296</v>
      </c>
      <c r="AK225" s="183"/>
      <c r="AL225" s="183"/>
      <c r="AM225" s="183"/>
      <c r="AN225" s="183"/>
      <c r="AO225" s="184"/>
      <c r="AP225" s="182">
        <f>SUM(AP223:AU224)</f>
        <v>287</v>
      </c>
      <c r="AQ225" s="183"/>
      <c r="AR225" s="183"/>
      <c r="AS225" s="183"/>
      <c r="AT225" s="183"/>
      <c r="AU225" s="184"/>
      <c r="AV225" s="182">
        <f>SUM(AV223:BA224)</f>
        <v>221</v>
      </c>
      <c r="AW225" s="183"/>
      <c r="AX225" s="183"/>
      <c r="AY225" s="183"/>
      <c r="AZ225" s="183"/>
      <c r="BA225" s="184"/>
      <c r="BB225" s="182">
        <f>SUM(BB223:BG224)</f>
        <v>247</v>
      </c>
      <c r="BC225" s="183"/>
      <c r="BD225" s="183"/>
      <c r="BE225" s="183"/>
      <c r="BF225" s="183"/>
      <c r="BG225" s="184"/>
      <c r="BH225" s="182">
        <f>SUM(BH223:BM224)</f>
        <v>1064</v>
      </c>
      <c r="BI225" s="183"/>
      <c r="BJ225" s="183"/>
      <c r="BK225" s="183"/>
      <c r="BL225" s="183"/>
      <c r="BM225" s="184"/>
      <c r="BN225" s="182">
        <f>SUM(BN223:BS224)</f>
        <v>3500</v>
      </c>
      <c r="BO225" s="183"/>
      <c r="BP225" s="183"/>
      <c r="BQ225" s="183"/>
      <c r="BR225" s="183"/>
      <c r="BS225" s="184"/>
      <c r="BT225" s="182">
        <f>SUM(BT223:BY224)</f>
        <v>1471</v>
      </c>
      <c r="BU225" s="183"/>
      <c r="BV225" s="183"/>
      <c r="BW225" s="183"/>
      <c r="BX225" s="183"/>
      <c r="BY225" s="184"/>
    </row>
    <row r="226" spans="2:77" s="23" customFormat="1" ht="12.75" customHeight="1">
      <c r="B226" s="187" t="s">
        <v>1</v>
      </c>
      <c r="C226" s="187"/>
      <c r="D226" s="187"/>
      <c r="E226" s="187"/>
      <c r="F226" s="187"/>
      <c r="G226" s="187"/>
      <c r="H226" s="187"/>
      <c r="I226" s="185" t="s">
        <v>559</v>
      </c>
      <c r="J226" s="185"/>
      <c r="K226" s="185"/>
      <c r="L226" s="175">
        <v>48</v>
      </c>
      <c r="M226" s="176"/>
      <c r="N226" s="176"/>
      <c r="O226" s="176"/>
      <c r="P226" s="176"/>
      <c r="Q226" s="177"/>
      <c r="R226" s="175">
        <v>71</v>
      </c>
      <c r="S226" s="176"/>
      <c r="T226" s="176"/>
      <c r="U226" s="176"/>
      <c r="V226" s="176"/>
      <c r="W226" s="177"/>
      <c r="X226" s="175">
        <v>85</v>
      </c>
      <c r="Y226" s="176"/>
      <c r="Z226" s="176"/>
      <c r="AA226" s="176"/>
      <c r="AB226" s="176"/>
      <c r="AC226" s="177"/>
      <c r="AD226" s="175">
        <v>73</v>
      </c>
      <c r="AE226" s="176"/>
      <c r="AF226" s="176"/>
      <c r="AG226" s="176"/>
      <c r="AH226" s="176"/>
      <c r="AI226" s="177"/>
      <c r="AJ226" s="175">
        <v>47</v>
      </c>
      <c r="AK226" s="176"/>
      <c r="AL226" s="176"/>
      <c r="AM226" s="176"/>
      <c r="AN226" s="176"/>
      <c r="AO226" s="177"/>
      <c r="AP226" s="175">
        <v>41</v>
      </c>
      <c r="AQ226" s="176"/>
      <c r="AR226" s="176"/>
      <c r="AS226" s="176"/>
      <c r="AT226" s="176"/>
      <c r="AU226" s="177"/>
      <c r="AV226" s="175">
        <v>42</v>
      </c>
      <c r="AW226" s="176"/>
      <c r="AX226" s="176"/>
      <c r="AY226" s="176"/>
      <c r="AZ226" s="176"/>
      <c r="BA226" s="177"/>
      <c r="BB226" s="175">
        <f>26+13</f>
        <v>39</v>
      </c>
      <c r="BC226" s="176"/>
      <c r="BD226" s="176"/>
      <c r="BE226" s="176"/>
      <c r="BF226" s="176"/>
      <c r="BG226" s="177"/>
      <c r="BH226" s="178">
        <f>SUM(R194:AI194)</f>
        <v>106</v>
      </c>
      <c r="BI226" s="179"/>
      <c r="BJ226" s="179"/>
      <c r="BK226" s="179"/>
      <c r="BL226" s="179"/>
      <c r="BM226" s="180"/>
      <c r="BN226" s="178">
        <f>AJ194+AP194+AV194+BB194+BH194+BN194+BT194+L226+R226+X226</f>
        <v>485</v>
      </c>
      <c r="BO226" s="179"/>
      <c r="BP226" s="179"/>
      <c r="BQ226" s="179"/>
      <c r="BR226" s="179"/>
      <c r="BS226" s="180"/>
      <c r="BT226" s="178">
        <f>SUM(AD226:BG226)</f>
        <v>242</v>
      </c>
      <c r="BU226" s="179"/>
      <c r="BV226" s="179"/>
      <c r="BW226" s="179"/>
      <c r="BX226" s="179"/>
      <c r="BY226" s="180"/>
    </row>
    <row r="227" spans="2:77" s="23" customFormat="1" ht="12.75" customHeight="1">
      <c r="B227" s="187"/>
      <c r="C227" s="187"/>
      <c r="D227" s="187"/>
      <c r="E227" s="187"/>
      <c r="F227" s="187"/>
      <c r="G227" s="187"/>
      <c r="H227" s="187"/>
      <c r="I227" s="181" t="s">
        <v>560</v>
      </c>
      <c r="J227" s="181"/>
      <c r="K227" s="181"/>
      <c r="L227" s="169">
        <v>62</v>
      </c>
      <c r="M227" s="170"/>
      <c r="N227" s="170"/>
      <c r="O227" s="170"/>
      <c r="P227" s="170"/>
      <c r="Q227" s="171"/>
      <c r="R227" s="169">
        <v>43</v>
      </c>
      <c r="S227" s="170"/>
      <c r="T227" s="170"/>
      <c r="U227" s="170"/>
      <c r="V227" s="170"/>
      <c r="W227" s="171"/>
      <c r="X227" s="169">
        <v>55</v>
      </c>
      <c r="Y227" s="170"/>
      <c r="Z227" s="170"/>
      <c r="AA227" s="170"/>
      <c r="AB227" s="170"/>
      <c r="AC227" s="171"/>
      <c r="AD227" s="169">
        <v>86</v>
      </c>
      <c r="AE227" s="170"/>
      <c r="AF227" s="170"/>
      <c r="AG227" s="170"/>
      <c r="AH227" s="170"/>
      <c r="AI227" s="171"/>
      <c r="AJ227" s="169">
        <v>44</v>
      </c>
      <c r="AK227" s="170"/>
      <c r="AL227" s="170"/>
      <c r="AM227" s="170"/>
      <c r="AN227" s="170"/>
      <c r="AO227" s="171"/>
      <c r="AP227" s="169">
        <v>43</v>
      </c>
      <c r="AQ227" s="170"/>
      <c r="AR227" s="170"/>
      <c r="AS227" s="170"/>
      <c r="AT227" s="170"/>
      <c r="AU227" s="171"/>
      <c r="AV227" s="169">
        <v>55</v>
      </c>
      <c r="AW227" s="170"/>
      <c r="AX227" s="170"/>
      <c r="AY227" s="170"/>
      <c r="AZ227" s="170"/>
      <c r="BA227" s="171"/>
      <c r="BB227" s="169">
        <f>65+36+7</f>
        <v>108</v>
      </c>
      <c r="BC227" s="170"/>
      <c r="BD227" s="170"/>
      <c r="BE227" s="170"/>
      <c r="BF227" s="170"/>
      <c r="BG227" s="171"/>
      <c r="BH227" s="172">
        <f>SUM(R195:AI195)</f>
        <v>92</v>
      </c>
      <c r="BI227" s="173"/>
      <c r="BJ227" s="173"/>
      <c r="BK227" s="173"/>
      <c r="BL227" s="173"/>
      <c r="BM227" s="174"/>
      <c r="BN227" s="172">
        <f>AJ195+AP195+AV195+BB195+BH195+BN195+BT195+L227+R227+X227</f>
        <v>433</v>
      </c>
      <c r="BO227" s="173"/>
      <c r="BP227" s="173"/>
      <c r="BQ227" s="173"/>
      <c r="BR227" s="173"/>
      <c r="BS227" s="174"/>
      <c r="BT227" s="172">
        <f>SUM(AD227:BG227)</f>
        <v>336</v>
      </c>
      <c r="BU227" s="173"/>
      <c r="BV227" s="173"/>
      <c r="BW227" s="173"/>
      <c r="BX227" s="173"/>
      <c r="BY227" s="174"/>
    </row>
    <row r="228" spans="2:77" s="23" customFormat="1" ht="12.75" customHeight="1">
      <c r="B228" s="186"/>
      <c r="C228" s="186"/>
      <c r="D228" s="186"/>
      <c r="E228" s="186"/>
      <c r="F228" s="186"/>
      <c r="G228" s="186"/>
      <c r="H228" s="186"/>
      <c r="I228" s="186" t="s">
        <v>622</v>
      </c>
      <c r="J228" s="186"/>
      <c r="K228" s="186"/>
      <c r="L228" s="182">
        <f>SUM(L226:Q227)</f>
        <v>110</v>
      </c>
      <c r="M228" s="183"/>
      <c r="N228" s="183"/>
      <c r="O228" s="183"/>
      <c r="P228" s="183"/>
      <c r="Q228" s="184"/>
      <c r="R228" s="182">
        <f>SUM(R226:W227)</f>
        <v>114</v>
      </c>
      <c r="S228" s="183"/>
      <c r="T228" s="183"/>
      <c r="U228" s="183"/>
      <c r="V228" s="183"/>
      <c r="W228" s="184"/>
      <c r="X228" s="182">
        <f>SUM(X226:AC227)</f>
        <v>140</v>
      </c>
      <c r="Y228" s="183"/>
      <c r="Z228" s="183"/>
      <c r="AA228" s="183"/>
      <c r="AB228" s="183"/>
      <c r="AC228" s="184"/>
      <c r="AD228" s="182">
        <f>SUM(AD226:AI227)</f>
        <v>159</v>
      </c>
      <c r="AE228" s="183"/>
      <c r="AF228" s="183"/>
      <c r="AG228" s="183"/>
      <c r="AH228" s="183"/>
      <c r="AI228" s="184"/>
      <c r="AJ228" s="182">
        <f>SUM(AJ226:AO227)</f>
        <v>91</v>
      </c>
      <c r="AK228" s="183"/>
      <c r="AL228" s="183"/>
      <c r="AM228" s="183"/>
      <c r="AN228" s="183"/>
      <c r="AO228" s="184"/>
      <c r="AP228" s="182">
        <f>SUM(AP226:AU227)</f>
        <v>84</v>
      </c>
      <c r="AQ228" s="183"/>
      <c r="AR228" s="183"/>
      <c r="AS228" s="183"/>
      <c r="AT228" s="183"/>
      <c r="AU228" s="184"/>
      <c r="AV228" s="182">
        <f>SUM(AV226:BA227)</f>
        <v>97</v>
      </c>
      <c r="AW228" s="183"/>
      <c r="AX228" s="183"/>
      <c r="AY228" s="183"/>
      <c r="AZ228" s="183"/>
      <c r="BA228" s="184"/>
      <c r="BB228" s="182">
        <f>SUM(BB226:BG227)</f>
        <v>147</v>
      </c>
      <c r="BC228" s="183"/>
      <c r="BD228" s="183"/>
      <c r="BE228" s="183"/>
      <c r="BF228" s="183"/>
      <c r="BG228" s="184"/>
      <c r="BH228" s="182">
        <f>SUM(BH226:BM227)</f>
        <v>198</v>
      </c>
      <c r="BI228" s="183"/>
      <c r="BJ228" s="183"/>
      <c r="BK228" s="183"/>
      <c r="BL228" s="183"/>
      <c r="BM228" s="184"/>
      <c r="BN228" s="182">
        <f>SUM(BN226:BS227)</f>
        <v>918</v>
      </c>
      <c r="BO228" s="183"/>
      <c r="BP228" s="183"/>
      <c r="BQ228" s="183"/>
      <c r="BR228" s="183"/>
      <c r="BS228" s="184"/>
      <c r="BT228" s="182">
        <f>SUM(BT226:BY227)</f>
        <v>578</v>
      </c>
      <c r="BU228" s="183"/>
      <c r="BV228" s="183"/>
      <c r="BW228" s="183"/>
      <c r="BX228" s="183"/>
      <c r="BY228" s="184"/>
    </row>
    <row r="229" spans="2:77" s="23" customFormat="1" ht="12.75" customHeight="1">
      <c r="B229" s="187" t="s">
        <v>3</v>
      </c>
      <c r="C229" s="187"/>
      <c r="D229" s="187"/>
      <c r="E229" s="187"/>
      <c r="F229" s="187"/>
      <c r="G229" s="187"/>
      <c r="H229" s="187"/>
      <c r="I229" s="185" t="s">
        <v>559</v>
      </c>
      <c r="J229" s="185"/>
      <c r="K229" s="185"/>
      <c r="L229" s="175">
        <v>69</v>
      </c>
      <c r="M229" s="176"/>
      <c r="N229" s="176"/>
      <c r="O229" s="176"/>
      <c r="P229" s="176"/>
      <c r="Q229" s="177"/>
      <c r="R229" s="175">
        <v>99</v>
      </c>
      <c r="S229" s="176"/>
      <c r="T229" s="176"/>
      <c r="U229" s="176"/>
      <c r="V229" s="176"/>
      <c r="W229" s="177"/>
      <c r="X229" s="175">
        <v>101</v>
      </c>
      <c r="Y229" s="176"/>
      <c r="Z229" s="176"/>
      <c r="AA229" s="176"/>
      <c r="AB229" s="176"/>
      <c r="AC229" s="177"/>
      <c r="AD229" s="175">
        <v>122</v>
      </c>
      <c r="AE229" s="176"/>
      <c r="AF229" s="176"/>
      <c r="AG229" s="176"/>
      <c r="AH229" s="176"/>
      <c r="AI229" s="177"/>
      <c r="AJ229" s="175">
        <v>58</v>
      </c>
      <c r="AK229" s="176"/>
      <c r="AL229" s="176"/>
      <c r="AM229" s="176"/>
      <c r="AN229" s="176"/>
      <c r="AO229" s="177"/>
      <c r="AP229" s="175">
        <v>59</v>
      </c>
      <c r="AQ229" s="176"/>
      <c r="AR229" s="176"/>
      <c r="AS229" s="176"/>
      <c r="AT229" s="176"/>
      <c r="AU229" s="177"/>
      <c r="AV229" s="175">
        <v>63</v>
      </c>
      <c r="AW229" s="176"/>
      <c r="AX229" s="176"/>
      <c r="AY229" s="176"/>
      <c r="AZ229" s="176"/>
      <c r="BA229" s="177"/>
      <c r="BB229" s="175">
        <f>36+9+3</f>
        <v>48</v>
      </c>
      <c r="BC229" s="176"/>
      <c r="BD229" s="176"/>
      <c r="BE229" s="176"/>
      <c r="BF229" s="176"/>
      <c r="BG229" s="177"/>
      <c r="BH229" s="178">
        <f>SUM(R197:AI197)</f>
        <v>145</v>
      </c>
      <c r="BI229" s="179"/>
      <c r="BJ229" s="179"/>
      <c r="BK229" s="179"/>
      <c r="BL229" s="179"/>
      <c r="BM229" s="180"/>
      <c r="BN229" s="178">
        <f>AJ197+AP197+AV197+BB197+BH197+BN197+BT197+L229+R229+X229</f>
        <v>657</v>
      </c>
      <c r="BO229" s="179"/>
      <c r="BP229" s="179"/>
      <c r="BQ229" s="179"/>
      <c r="BR229" s="179"/>
      <c r="BS229" s="180"/>
      <c r="BT229" s="178">
        <f>SUM(AD229:BG229)</f>
        <v>350</v>
      </c>
      <c r="BU229" s="179"/>
      <c r="BV229" s="179"/>
      <c r="BW229" s="179"/>
      <c r="BX229" s="179"/>
      <c r="BY229" s="180"/>
    </row>
    <row r="230" spans="2:77" s="23" customFormat="1" ht="12.75" customHeight="1">
      <c r="B230" s="187"/>
      <c r="C230" s="187"/>
      <c r="D230" s="187"/>
      <c r="E230" s="187"/>
      <c r="F230" s="187"/>
      <c r="G230" s="187"/>
      <c r="H230" s="187"/>
      <c r="I230" s="181" t="s">
        <v>560</v>
      </c>
      <c r="J230" s="181"/>
      <c r="K230" s="181"/>
      <c r="L230" s="169">
        <v>84</v>
      </c>
      <c r="M230" s="170"/>
      <c r="N230" s="170"/>
      <c r="O230" s="170"/>
      <c r="P230" s="170"/>
      <c r="Q230" s="171"/>
      <c r="R230" s="169">
        <v>73</v>
      </c>
      <c r="S230" s="170"/>
      <c r="T230" s="170"/>
      <c r="U230" s="170"/>
      <c r="V230" s="170"/>
      <c r="W230" s="171"/>
      <c r="X230" s="169">
        <v>107</v>
      </c>
      <c r="Y230" s="170"/>
      <c r="Z230" s="170"/>
      <c r="AA230" s="170"/>
      <c r="AB230" s="170"/>
      <c r="AC230" s="171"/>
      <c r="AD230" s="169">
        <v>98</v>
      </c>
      <c r="AE230" s="170"/>
      <c r="AF230" s="170"/>
      <c r="AG230" s="170"/>
      <c r="AH230" s="170"/>
      <c r="AI230" s="171"/>
      <c r="AJ230" s="169">
        <v>72</v>
      </c>
      <c r="AK230" s="170"/>
      <c r="AL230" s="170"/>
      <c r="AM230" s="170"/>
      <c r="AN230" s="170"/>
      <c r="AO230" s="171"/>
      <c r="AP230" s="169">
        <v>97</v>
      </c>
      <c r="AQ230" s="170"/>
      <c r="AR230" s="170"/>
      <c r="AS230" s="170"/>
      <c r="AT230" s="170"/>
      <c r="AU230" s="171"/>
      <c r="AV230" s="169">
        <v>93</v>
      </c>
      <c r="AW230" s="170"/>
      <c r="AX230" s="170"/>
      <c r="AY230" s="170"/>
      <c r="AZ230" s="170"/>
      <c r="BA230" s="171"/>
      <c r="BB230" s="169">
        <f>73+47+22+2</f>
        <v>144</v>
      </c>
      <c r="BC230" s="170"/>
      <c r="BD230" s="170"/>
      <c r="BE230" s="170"/>
      <c r="BF230" s="170"/>
      <c r="BG230" s="171"/>
      <c r="BH230" s="172">
        <f>SUM(R198:AI198)</f>
        <v>158</v>
      </c>
      <c r="BI230" s="173"/>
      <c r="BJ230" s="173"/>
      <c r="BK230" s="173"/>
      <c r="BL230" s="173"/>
      <c r="BM230" s="174"/>
      <c r="BN230" s="172">
        <f>AJ198+AP198+AV198+BB198+BH198+BN198+BT198+L230+R230+X230</f>
        <v>618</v>
      </c>
      <c r="BO230" s="173"/>
      <c r="BP230" s="173"/>
      <c r="BQ230" s="173"/>
      <c r="BR230" s="173"/>
      <c r="BS230" s="174"/>
      <c r="BT230" s="172">
        <f>SUM(AD230:BG230)</f>
        <v>504</v>
      </c>
      <c r="BU230" s="173"/>
      <c r="BV230" s="173"/>
      <c r="BW230" s="173"/>
      <c r="BX230" s="173"/>
      <c r="BY230" s="174"/>
    </row>
    <row r="231" spans="2:77" s="23" customFormat="1" ht="12.75" customHeight="1">
      <c r="B231" s="186"/>
      <c r="C231" s="186"/>
      <c r="D231" s="186"/>
      <c r="E231" s="186"/>
      <c r="F231" s="186"/>
      <c r="G231" s="186"/>
      <c r="H231" s="186"/>
      <c r="I231" s="186" t="s">
        <v>622</v>
      </c>
      <c r="J231" s="186"/>
      <c r="K231" s="186"/>
      <c r="L231" s="182">
        <f>SUM(L229:Q230)</f>
        <v>153</v>
      </c>
      <c r="M231" s="183"/>
      <c r="N231" s="183"/>
      <c r="O231" s="183"/>
      <c r="P231" s="183"/>
      <c r="Q231" s="184"/>
      <c r="R231" s="182">
        <f>SUM(R229:W230)</f>
        <v>172</v>
      </c>
      <c r="S231" s="183"/>
      <c r="T231" s="183"/>
      <c r="U231" s="183"/>
      <c r="V231" s="183"/>
      <c r="W231" s="184"/>
      <c r="X231" s="182">
        <f>SUM(X229:AC230)</f>
        <v>208</v>
      </c>
      <c r="Y231" s="183"/>
      <c r="Z231" s="183"/>
      <c r="AA231" s="183"/>
      <c r="AB231" s="183"/>
      <c r="AC231" s="184"/>
      <c r="AD231" s="182">
        <f>SUM(AD229:AI230)</f>
        <v>220</v>
      </c>
      <c r="AE231" s="183"/>
      <c r="AF231" s="183"/>
      <c r="AG231" s="183"/>
      <c r="AH231" s="183"/>
      <c r="AI231" s="184"/>
      <c r="AJ231" s="182">
        <f>SUM(AJ229:AO230)</f>
        <v>130</v>
      </c>
      <c r="AK231" s="183"/>
      <c r="AL231" s="183"/>
      <c r="AM231" s="183"/>
      <c r="AN231" s="183"/>
      <c r="AO231" s="184"/>
      <c r="AP231" s="182">
        <f>SUM(AP229:AU230)</f>
        <v>156</v>
      </c>
      <c r="AQ231" s="183"/>
      <c r="AR231" s="183"/>
      <c r="AS231" s="183"/>
      <c r="AT231" s="183"/>
      <c r="AU231" s="184"/>
      <c r="AV231" s="182">
        <f>SUM(AV229:BA230)</f>
        <v>156</v>
      </c>
      <c r="AW231" s="183"/>
      <c r="AX231" s="183"/>
      <c r="AY231" s="183"/>
      <c r="AZ231" s="183"/>
      <c r="BA231" s="184"/>
      <c r="BB231" s="182">
        <f>SUM(BB229:BG230)</f>
        <v>192</v>
      </c>
      <c r="BC231" s="183"/>
      <c r="BD231" s="183"/>
      <c r="BE231" s="183"/>
      <c r="BF231" s="183"/>
      <c r="BG231" s="184"/>
      <c r="BH231" s="182">
        <f>SUM(BH229:BM230)</f>
        <v>303</v>
      </c>
      <c r="BI231" s="183"/>
      <c r="BJ231" s="183"/>
      <c r="BK231" s="183"/>
      <c r="BL231" s="183"/>
      <c r="BM231" s="184"/>
      <c r="BN231" s="182">
        <f>SUM(BN229:BS230)</f>
        <v>1275</v>
      </c>
      <c r="BO231" s="183"/>
      <c r="BP231" s="183"/>
      <c r="BQ231" s="183"/>
      <c r="BR231" s="183"/>
      <c r="BS231" s="184"/>
      <c r="BT231" s="182">
        <f>SUM(BT229:BY230)</f>
        <v>854</v>
      </c>
      <c r="BU231" s="183"/>
      <c r="BV231" s="183"/>
      <c r="BW231" s="183"/>
      <c r="BX231" s="183"/>
      <c r="BY231" s="184"/>
    </row>
    <row r="232" spans="2:77" s="23" customFormat="1" ht="12.75" customHeight="1">
      <c r="B232" s="187" t="s">
        <v>4</v>
      </c>
      <c r="C232" s="187"/>
      <c r="D232" s="187"/>
      <c r="E232" s="187"/>
      <c r="F232" s="187"/>
      <c r="G232" s="187"/>
      <c r="H232" s="187"/>
      <c r="I232" s="185" t="s">
        <v>559</v>
      </c>
      <c r="J232" s="185"/>
      <c r="K232" s="185"/>
      <c r="L232" s="175">
        <v>84</v>
      </c>
      <c r="M232" s="176"/>
      <c r="N232" s="176"/>
      <c r="O232" s="176"/>
      <c r="P232" s="176"/>
      <c r="Q232" s="177"/>
      <c r="R232" s="175">
        <v>93</v>
      </c>
      <c r="S232" s="176"/>
      <c r="T232" s="176"/>
      <c r="U232" s="176"/>
      <c r="V232" s="176"/>
      <c r="W232" s="177"/>
      <c r="X232" s="175">
        <v>92</v>
      </c>
      <c r="Y232" s="176"/>
      <c r="Z232" s="176"/>
      <c r="AA232" s="176"/>
      <c r="AB232" s="176"/>
      <c r="AC232" s="177"/>
      <c r="AD232" s="175">
        <v>101</v>
      </c>
      <c r="AE232" s="176"/>
      <c r="AF232" s="176"/>
      <c r="AG232" s="176"/>
      <c r="AH232" s="176"/>
      <c r="AI232" s="177"/>
      <c r="AJ232" s="175">
        <v>53</v>
      </c>
      <c r="AK232" s="176"/>
      <c r="AL232" s="176"/>
      <c r="AM232" s="176"/>
      <c r="AN232" s="176"/>
      <c r="AO232" s="177"/>
      <c r="AP232" s="175">
        <v>54</v>
      </c>
      <c r="AQ232" s="176"/>
      <c r="AR232" s="176"/>
      <c r="AS232" s="176"/>
      <c r="AT232" s="176"/>
      <c r="AU232" s="177"/>
      <c r="AV232" s="175">
        <v>52</v>
      </c>
      <c r="AW232" s="176"/>
      <c r="AX232" s="176"/>
      <c r="AY232" s="176"/>
      <c r="AZ232" s="176"/>
      <c r="BA232" s="177"/>
      <c r="BB232" s="175">
        <f>33+15+1</f>
        <v>49</v>
      </c>
      <c r="BC232" s="176"/>
      <c r="BD232" s="176"/>
      <c r="BE232" s="176"/>
      <c r="BF232" s="176"/>
      <c r="BG232" s="177"/>
      <c r="BH232" s="178">
        <f>SUM(R200:AI200)</f>
        <v>135</v>
      </c>
      <c r="BI232" s="179"/>
      <c r="BJ232" s="179"/>
      <c r="BK232" s="179"/>
      <c r="BL232" s="179"/>
      <c r="BM232" s="180"/>
      <c r="BN232" s="178">
        <f>AJ200+AP200+AV200+BB200+BH200+BN200+BT200+L232+R232+X232</f>
        <v>633</v>
      </c>
      <c r="BO232" s="179"/>
      <c r="BP232" s="179"/>
      <c r="BQ232" s="179"/>
      <c r="BR232" s="179"/>
      <c r="BS232" s="180"/>
      <c r="BT232" s="178">
        <f>SUM(AD232:BG232)</f>
        <v>309</v>
      </c>
      <c r="BU232" s="179"/>
      <c r="BV232" s="179"/>
      <c r="BW232" s="179"/>
      <c r="BX232" s="179"/>
      <c r="BY232" s="180"/>
    </row>
    <row r="233" spans="2:77" s="23" customFormat="1" ht="12.75" customHeight="1">
      <c r="B233" s="187"/>
      <c r="C233" s="187"/>
      <c r="D233" s="187"/>
      <c r="E233" s="187"/>
      <c r="F233" s="187"/>
      <c r="G233" s="187"/>
      <c r="H233" s="187"/>
      <c r="I233" s="181" t="s">
        <v>560</v>
      </c>
      <c r="J233" s="181"/>
      <c r="K233" s="181"/>
      <c r="L233" s="169">
        <v>65</v>
      </c>
      <c r="M233" s="170"/>
      <c r="N233" s="170"/>
      <c r="O233" s="170"/>
      <c r="P233" s="170"/>
      <c r="Q233" s="171"/>
      <c r="R233" s="169">
        <v>95</v>
      </c>
      <c r="S233" s="170"/>
      <c r="T233" s="170"/>
      <c r="U233" s="170"/>
      <c r="V233" s="170"/>
      <c r="W233" s="171"/>
      <c r="X233" s="169">
        <v>78</v>
      </c>
      <c r="Y233" s="170"/>
      <c r="Z233" s="170"/>
      <c r="AA233" s="170"/>
      <c r="AB233" s="170"/>
      <c r="AC233" s="171"/>
      <c r="AD233" s="169">
        <v>94</v>
      </c>
      <c r="AE233" s="170"/>
      <c r="AF233" s="170"/>
      <c r="AG233" s="170"/>
      <c r="AH233" s="170"/>
      <c r="AI233" s="171"/>
      <c r="AJ233" s="169">
        <v>61</v>
      </c>
      <c r="AK233" s="170"/>
      <c r="AL233" s="170"/>
      <c r="AM233" s="170"/>
      <c r="AN233" s="170"/>
      <c r="AO233" s="171"/>
      <c r="AP233" s="169">
        <v>90</v>
      </c>
      <c r="AQ233" s="170"/>
      <c r="AR233" s="170"/>
      <c r="AS233" s="170"/>
      <c r="AT233" s="170"/>
      <c r="AU233" s="171"/>
      <c r="AV233" s="169">
        <v>84</v>
      </c>
      <c r="AW233" s="170"/>
      <c r="AX233" s="170"/>
      <c r="AY233" s="170"/>
      <c r="AZ233" s="170"/>
      <c r="BA233" s="171"/>
      <c r="BB233" s="169">
        <f>75+51+12+5</f>
        <v>143</v>
      </c>
      <c r="BC233" s="170"/>
      <c r="BD233" s="170"/>
      <c r="BE233" s="170"/>
      <c r="BF233" s="170"/>
      <c r="BG233" s="171"/>
      <c r="BH233" s="172">
        <f>SUM(R201:AI201)</f>
        <v>115</v>
      </c>
      <c r="BI233" s="173"/>
      <c r="BJ233" s="173"/>
      <c r="BK233" s="173"/>
      <c r="BL233" s="173"/>
      <c r="BM233" s="174"/>
      <c r="BN233" s="172">
        <f>AJ201+AP201+AV201+BB201+BH201+BN201+BT201+L233+R233+X233</f>
        <v>577</v>
      </c>
      <c r="BO233" s="173"/>
      <c r="BP233" s="173"/>
      <c r="BQ233" s="173"/>
      <c r="BR233" s="173"/>
      <c r="BS233" s="174"/>
      <c r="BT233" s="172">
        <f>SUM(AD233:BG233)</f>
        <v>472</v>
      </c>
      <c r="BU233" s="173"/>
      <c r="BV233" s="173"/>
      <c r="BW233" s="173"/>
      <c r="BX233" s="173"/>
      <c r="BY233" s="174"/>
    </row>
    <row r="234" spans="2:77" s="23" customFormat="1" ht="12.75" customHeight="1">
      <c r="B234" s="186"/>
      <c r="C234" s="186"/>
      <c r="D234" s="186"/>
      <c r="E234" s="186"/>
      <c r="F234" s="186"/>
      <c r="G234" s="186"/>
      <c r="H234" s="186"/>
      <c r="I234" s="186" t="s">
        <v>622</v>
      </c>
      <c r="J234" s="186"/>
      <c r="K234" s="186"/>
      <c r="L234" s="182">
        <f>SUM(L232:Q233)</f>
        <v>149</v>
      </c>
      <c r="M234" s="183"/>
      <c r="N234" s="183"/>
      <c r="O234" s="183"/>
      <c r="P234" s="183"/>
      <c r="Q234" s="184"/>
      <c r="R234" s="182">
        <f>SUM(R232:W233)</f>
        <v>188</v>
      </c>
      <c r="S234" s="183"/>
      <c r="T234" s="183"/>
      <c r="U234" s="183"/>
      <c r="V234" s="183"/>
      <c r="W234" s="184"/>
      <c r="X234" s="182">
        <f>SUM(X232:AC233)</f>
        <v>170</v>
      </c>
      <c r="Y234" s="183"/>
      <c r="Z234" s="183"/>
      <c r="AA234" s="183"/>
      <c r="AB234" s="183"/>
      <c r="AC234" s="184"/>
      <c r="AD234" s="182">
        <f>SUM(AD232:AI233)</f>
        <v>195</v>
      </c>
      <c r="AE234" s="183"/>
      <c r="AF234" s="183"/>
      <c r="AG234" s="183"/>
      <c r="AH234" s="183"/>
      <c r="AI234" s="184"/>
      <c r="AJ234" s="182">
        <f>SUM(AJ232:AO233)</f>
        <v>114</v>
      </c>
      <c r="AK234" s="183"/>
      <c r="AL234" s="183"/>
      <c r="AM234" s="183"/>
      <c r="AN234" s="183"/>
      <c r="AO234" s="184"/>
      <c r="AP234" s="182">
        <f>SUM(AP232:AU233)</f>
        <v>144</v>
      </c>
      <c r="AQ234" s="183"/>
      <c r="AR234" s="183"/>
      <c r="AS234" s="183"/>
      <c r="AT234" s="183"/>
      <c r="AU234" s="184"/>
      <c r="AV234" s="182">
        <f>SUM(AV232:BA233)</f>
        <v>136</v>
      </c>
      <c r="AW234" s="183"/>
      <c r="AX234" s="183"/>
      <c r="AY234" s="183"/>
      <c r="AZ234" s="183"/>
      <c r="BA234" s="184"/>
      <c r="BB234" s="182">
        <f>SUM(BB232:BG233)</f>
        <v>192</v>
      </c>
      <c r="BC234" s="183"/>
      <c r="BD234" s="183"/>
      <c r="BE234" s="183"/>
      <c r="BF234" s="183"/>
      <c r="BG234" s="184"/>
      <c r="BH234" s="182">
        <f>SUM(BH232:BM233)</f>
        <v>250</v>
      </c>
      <c r="BI234" s="183"/>
      <c r="BJ234" s="183"/>
      <c r="BK234" s="183"/>
      <c r="BL234" s="183"/>
      <c r="BM234" s="184"/>
      <c r="BN234" s="182">
        <f>SUM(BN232:BS233)</f>
        <v>1210</v>
      </c>
      <c r="BO234" s="183"/>
      <c r="BP234" s="183"/>
      <c r="BQ234" s="183"/>
      <c r="BR234" s="183"/>
      <c r="BS234" s="184"/>
      <c r="BT234" s="182">
        <f>SUM(BT232:BY233)</f>
        <v>781</v>
      </c>
      <c r="BU234" s="183"/>
      <c r="BV234" s="183"/>
      <c r="BW234" s="183"/>
      <c r="BX234" s="183"/>
      <c r="BY234" s="184"/>
    </row>
    <row r="235" spans="2:77" s="23" customFormat="1" ht="12.75" customHeight="1">
      <c r="B235" s="187" t="s">
        <v>2</v>
      </c>
      <c r="C235" s="187"/>
      <c r="D235" s="187"/>
      <c r="E235" s="187"/>
      <c r="F235" s="187"/>
      <c r="G235" s="187"/>
      <c r="H235" s="187"/>
      <c r="I235" s="185" t="s">
        <v>559</v>
      </c>
      <c r="J235" s="185"/>
      <c r="K235" s="185"/>
      <c r="L235" s="175">
        <v>59</v>
      </c>
      <c r="M235" s="176"/>
      <c r="N235" s="176"/>
      <c r="O235" s="176"/>
      <c r="P235" s="176"/>
      <c r="Q235" s="177"/>
      <c r="R235" s="175">
        <v>75</v>
      </c>
      <c r="S235" s="176"/>
      <c r="T235" s="176"/>
      <c r="U235" s="176"/>
      <c r="V235" s="176"/>
      <c r="W235" s="177"/>
      <c r="X235" s="175">
        <v>81</v>
      </c>
      <c r="Y235" s="176"/>
      <c r="Z235" s="176"/>
      <c r="AA235" s="176"/>
      <c r="AB235" s="176"/>
      <c r="AC235" s="177"/>
      <c r="AD235" s="175">
        <v>92</v>
      </c>
      <c r="AE235" s="176"/>
      <c r="AF235" s="176"/>
      <c r="AG235" s="176"/>
      <c r="AH235" s="176"/>
      <c r="AI235" s="177"/>
      <c r="AJ235" s="175">
        <v>51</v>
      </c>
      <c r="AK235" s="176"/>
      <c r="AL235" s="176"/>
      <c r="AM235" s="176"/>
      <c r="AN235" s="176"/>
      <c r="AO235" s="177"/>
      <c r="AP235" s="175">
        <v>60</v>
      </c>
      <c r="AQ235" s="176"/>
      <c r="AR235" s="176"/>
      <c r="AS235" s="176"/>
      <c r="AT235" s="176"/>
      <c r="AU235" s="177"/>
      <c r="AV235" s="175">
        <v>49</v>
      </c>
      <c r="AW235" s="176"/>
      <c r="AX235" s="176"/>
      <c r="AY235" s="176"/>
      <c r="AZ235" s="176"/>
      <c r="BA235" s="177"/>
      <c r="BB235" s="175">
        <f>30+9+2</f>
        <v>41</v>
      </c>
      <c r="BC235" s="176"/>
      <c r="BD235" s="176"/>
      <c r="BE235" s="176"/>
      <c r="BF235" s="176"/>
      <c r="BG235" s="177"/>
      <c r="BH235" s="178">
        <f>SUM(R203:AI203)</f>
        <v>104</v>
      </c>
      <c r="BI235" s="179"/>
      <c r="BJ235" s="179"/>
      <c r="BK235" s="179"/>
      <c r="BL235" s="179"/>
      <c r="BM235" s="180"/>
      <c r="BN235" s="178">
        <f>AJ203+AP203+AV203+BB203+BH203+BN203+BT203+L235+R235+X235</f>
        <v>501</v>
      </c>
      <c r="BO235" s="179"/>
      <c r="BP235" s="179"/>
      <c r="BQ235" s="179"/>
      <c r="BR235" s="179"/>
      <c r="BS235" s="180"/>
      <c r="BT235" s="178">
        <f>SUM(AD235:BG235)</f>
        <v>293</v>
      </c>
      <c r="BU235" s="179"/>
      <c r="BV235" s="179"/>
      <c r="BW235" s="179"/>
      <c r="BX235" s="179"/>
      <c r="BY235" s="180"/>
    </row>
    <row r="236" spans="2:77" s="23" customFormat="1" ht="12.75" customHeight="1">
      <c r="B236" s="187"/>
      <c r="C236" s="187"/>
      <c r="D236" s="187"/>
      <c r="E236" s="187"/>
      <c r="F236" s="187"/>
      <c r="G236" s="187"/>
      <c r="H236" s="187"/>
      <c r="I236" s="181" t="s">
        <v>560</v>
      </c>
      <c r="J236" s="181"/>
      <c r="K236" s="181"/>
      <c r="L236" s="169">
        <v>68</v>
      </c>
      <c r="M236" s="170"/>
      <c r="N236" s="170"/>
      <c r="O236" s="170"/>
      <c r="P236" s="170"/>
      <c r="Q236" s="171"/>
      <c r="R236" s="169">
        <v>65</v>
      </c>
      <c r="S236" s="170"/>
      <c r="T236" s="170"/>
      <c r="U236" s="170"/>
      <c r="V236" s="170"/>
      <c r="W236" s="171"/>
      <c r="X236" s="169">
        <v>98</v>
      </c>
      <c r="Y236" s="170"/>
      <c r="Z236" s="170"/>
      <c r="AA236" s="170"/>
      <c r="AB236" s="170"/>
      <c r="AC236" s="171"/>
      <c r="AD236" s="169">
        <v>69</v>
      </c>
      <c r="AE236" s="170"/>
      <c r="AF236" s="170"/>
      <c r="AG236" s="170"/>
      <c r="AH236" s="170"/>
      <c r="AI236" s="171"/>
      <c r="AJ236" s="169">
        <v>67</v>
      </c>
      <c r="AK236" s="170"/>
      <c r="AL236" s="170"/>
      <c r="AM236" s="170"/>
      <c r="AN236" s="170"/>
      <c r="AO236" s="171"/>
      <c r="AP236" s="169">
        <v>62</v>
      </c>
      <c r="AQ236" s="170"/>
      <c r="AR236" s="170"/>
      <c r="AS236" s="170"/>
      <c r="AT236" s="170"/>
      <c r="AU236" s="171"/>
      <c r="AV236" s="169">
        <v>64</v>
      </c>
      <c r="AW236" s="170"/>
      <c r="AX236" s="170"/>
      <c r="AY236" s="170"/>
      <c r="AZ236" s="170"/>
      <c r="BA236" s="171"/>
      <c r="BB236" s="169">
        <f>57+28+11</f>
        <v>96</v>
      </c>
      <c r="BC236" s="170"/>
      <c r="BD236" s="170"/>
      <c r="BE236" s="170"/>
      <c r="BF236" s="170"/>
      <c r="BG236" s="171"/>
      <c r="BH236" s="172">
        <f>SUM(R204:AI204)</f>
        <v>114</v>
      </c>
      <c r="BI236" s="173"/>
      <c r="BJ236" s="173"/>
      <c r="BK236" s="173"/>
      <c r="BL236" s="173"/>
      <c r="BM236" s="174"/>
      <c r="BN236" s="172">
        <f>AJ204+AP204+AV204+BB204+BH204+BN204+BT204+L236+R236+X236</f>
        <v>486</v>
      </c>
      <c r="BO236" s="173"/>
      <c r="BP236" s="173"/>
      <c r="BQ236" s="173"/>
      <c r="BR236" s="173"/>
      <c r="BS236" s="174"/>
      <c r="BT236" s="172">
        <f>SUM(AD236:BG236)</f>
        <v>358</v>
      </c>
      <c r="BU236" s="173"/>
      <c r="BV236" s="173"/>
      <c r="BW236" s="173"/>
      <c r="BX236" s="173"/>
      <c r="BY236" s="174"/>
    </row>
    <row r="237" spans="2:77" s="23" customFormat="1" ht="12.75" customHeight="1">
      <c r="B237" s="186"/>
      <c r="C237" s="186"/>
      <c r="D237" s="186"/>
      <c r="E237" s="186"/>
      <c r="F237" s="186"/>
      <c r="G237" s="186"/>
      <c r="H237" s="186"/>
      <c r="I237" s="186" t="s">
        <v>622</v>
      </c>
      <c r="J237" s="186"/>
      <c r="K237" s="186"/>
      <c r="L237" s="182">
        <f>SUM(L235:Q236)</f>
        <v>127</v>
      </c>
      <c r="M237" s="183"/>
      <c r="N237" s="183"/>
      <c r="O237" s="183"/>
      <c r="P237" s="183"/>
      <c r="Q237" s="184"/>
      <c r="R237" s="182">
        <f>SUM(R235:W236)</f>
        <v>140</v>
      </c>
      <c r="S237" s="183"/>
      <c r="T237" s="183"/>
      <c r="U237" s="183"/>
      <c r="V237" s="183"/>
      <c r="W237" s="184"/>
      <c r="X237" s="182">
        <f>SUM(X235:AC236)</f>
        <v>179</v>
      </c>
      <c r="Y237" s="183"/>
      <c r="Z237" s="183"/>
      <c r="AA237" s="183"/>
      <c r="AB237" s="183"/>
      <c r="AC237" s="184"/>
      <c r="AD237" s="182">
        <f>SUM(AD235:AI236)</f>
        <v>161</v>
      </c>
      <c r="AE237" s="183"/>
      <c r="AF237" s="183"/>
      <c r="AG237" s="183"/>
      <c r="AH237" s="183"/>
      <c r="AI237" s="184"/>
      <c r="AJ237" s="182">
        <f>SUM(AJ235:AO236)</f>
        <v>118</v>
      </c>
      <c r="AK237" s="183"/>
      <c r="AL237" s="183"/>
      <c r="AM237" s="183"/>
      <c r="AN237" s="183"/>
      <c r="AO237" s="184"/>
      <c r="AP237" s="182">
        <f>SUM(AP235:AU236)</f>
        <v>122</v>
      </c>
      <c r="AQ237" s="183"/>
      <c r="AR237" s="183"/>
      <c r="AS237" s="183"/>
      <c r="AT237" s="183"/>
      <c r="AU237" s="184"/>
      <c r="AV237" s="182">
        <f>SUM(AV235:BA236)</f>
        <v>113</v>
      </c>
      <c r="AW237" s="183"/>
      <c r="AX237" s="183"/>
      <c r="AY237" s="183"/>
      <c r="AZ237" s="183"/>
      <c r="BA237" s="184"/>
      <c r="BB237" s="182">
        <f>SUM(BB235:BG236)</f>
        <v>137</v>
      </c>
      <c r="BC237" s="183"/>
      <c r="BD237" s="183"/>
      <c r="BE237" s="183"/>
      <c r="BF237" s="183"/>
      <c r="BG237" s="184"/>
      <c r="BH237" s="182">
        <f>SUM(BH235:BM236)</f>
        <v>218</v>
      </c>
      <c r="BI237" s="183"/>
      <c r="BJ237" s="183"/>
      <c r="BK237" s="183"/>
      <c r="BL237" s="183"/>
      <c r="BM237" s="184"/>
      <c r="BN237" s="182">
        <f>SUM(BN235:BS236)</f>
        <v>987</v>
      </c>
      <c r="BO237" s="183"/>
      <c r="BP237" s="183"/>
      <c r="BQ237" s="183"/>
      <c r="BR237" s="183"/>
      <c r="BS237" s="184"/>
      <c r="BT237" s="182">
        <f>SUM(BT235:BY236)</f>
        <v>651</v>
      </c>
      <c r="BU237" s="183"/>
      <c r="BV237" s="183"/>
      <c r="BW237" s="183"/>
      <c r="BX237" s="183"/>
      <c r="BY237" s="184"/>
    </row>
    <row r="238" spans="2:77" s="23" customFormat="1" ht="12.75" customHeight="1">
      <c r="B238" s="187" t="s">
        <v>5</v>
      </c>
      <c r="C238" s="187"/>
      <c r="D238" s="187"/>
      <c r="E238" s="187"/>
      <c r="F238" s="187"/>
      <c r="G238" s="187"/>
      <c r="H238" s="187"/>
      <c r="I238" s="185" t="s">
        <v>559</v>
      </c>
      <c r="J238" s="185"/>
      <c r="K238" s="185"/>
      <c r="L238" s="175">
        <v>228</v>
      </c>
      <c r="M238" s="176"/>
      <c r="N238" s="176"/>
      <c r="O238" s="176"/>
      <c r="P238" s="176"/>
      <c r="Q238" s="177"/>
      <c r="R238" s="175">
        <v>303</v>
      </c>
      <c r="S238" s="176"/>
      <c r="T238" s="176"/>
      <c r="U238" s="176"/>
      <c r="V238" s="176"/>
      <c r="W238" s="177"/>
      <c r="X238" s="175">
        <v>348</v>
      </c>
      <c r="Y238" s="176"/>
      <c r="Z238" s="176"/>
      <c r="AA238" s="176"/>
      <c r="AB238" s="176"/>
      <c r="AC238" s="177"/>
      <c r="AD238" s="175">
        <v>397</v>
      </c>
      <c r="AE238" s="176"/>
      <c r="AF238" s="176"/>
      <c r="AG238" s="176"/>
      <c r="AH238" s="176"/>
      <c r="AI238" s="177"/>
      <c r="AJ238" s="175">
        <v>250</v>
      </c>
      <c r="AK238" s="176"/>
      <c r="AL238" s="176"/>
      <c r="AM238" s="176"/>
      <c r="AN238" s="176"/>
      <c r="AO238" s="177"/>
      <c r="AP238" s="175">
        <v>187</v>
      </c>
      <c r="AQ238" s="176"/>
      <c r="AR238" s="176"/>
      <c r="AS238" s="176"/>
      <c r="AT238" s="176"/>
      <c r="AU238" s="177"/>
      <c r="AV238" s="175">
        <v>182</v>
      </c>
      <c r="AW238" s="176"/>
      <c r="AX238" s="176"/>
      <c r="AY238" s="176"/>
      <c r="AZ238" s="176"/>
      <c r="BA238" s="177"/>
      <c r="BB238" s="175">
        <f>97+44+7</f>
        <v>148</v>
      </c>
      <c r="BC238" s="176"/>
      <c r="BD238" s="176"/>
      <c r="BE238" s="176"/>
      <c r="BF238" s="176"/>
      <c r="BG238" s="177"/>
      <c r="BH238" s="178">
        <f>SUM(R206:AI206)</f>
        <v>562</v>
      </c>
      <c r="BI238" s="179"/>
      <c r="BJ238" s="179"/>
      <c r="BK238" s="179"/>
      <c r="BL238" s="179"/>
      <c r="BM238" s="180"/>
      <c r="BN238" s="178">
        <f>AJ206+AP206+AV206+BB206+BH206+BN206+BT206+L238+R238+X238</f>
        <v>2394</v>
      </c>
      <c r="BO238" s="179"/>
      <c r="BP238" s="179"/>
      <c r="BQ238" s="179"/>
      <c r="BR238" s="179"/>
      <c r="BS238" s="180"/>
      <c r="BT238" s="178">
        <f>SUM(AD238:BG238)</f>
        <v>1164</v>
      </c>
      <c r="BU238" s="179"/>
      <c r="BV238" s="179"/>
      <c r="BW238" s="179"/>
      <c r="BX238" s="179"/>
      <c r="BY238" s="180"/>
    </row>
    <row r="239" spans="2:77" s="23" customFormat="1" ht="12.75" customHeight="1">
      <c r="B239" s="187"/>
      <c r="C239" s="187"/>
      <c r="D239" s="187"/>
      <c r="E239" s="187"/>
      <c r="F239" s="187"/>
      <c r="G239" s="187"/>
      <c r="H239" s="187"/>
      <c r="I239" s="181" t="s">
        <v>560</v>
      </c>
      <c r="J239" s="181"/>
      <c r="K239" s="181"/>
      <c r="L239" s="169">
        <v>243</v>
      </c>
      <c r="M239" s="170"/>
      <c r="N239" s="170"/>
      <c r="O239" s="170"/>
      <c r="P239" s="170"/>
      <c r="Q239" s="171"/>
      <c r="R239" s="169">
        <v>277</v>
      </c>
      <c r="S239" s="170"/>
      <c r="T239" s="170"/>
      <c r="U239" s="170"/>
      <c r="V239" s="170"/>
      <c r="W239" s="171"/>
      <c r="X239" s="169">
        <v>335</v>
      </c>
      <c r="Y239" s="170"/>
      <c r="Z239" s="170"/>
      <c r="AA239" s="170"/>
      <c r="AB239" s="170"/>
      <c r="AC239" s="171"/>
      <c r="AD239" s="169">
        <v>397</v>
      </c>
      <c r="AE239" s="170"/>
      <c r="AF239" s="170"/>
      <c r="AG239" s="170"/>
      <c r="AH239" s="170"/>
      <c r="AI239" s="171"/>
      <c r="AJ239" s="169">
        <v>271</v>
      </c>
      <c r="AK239" s="170"/>
      <c r="AL239" s="170"/>
      <c r="AM239" s="170"/>
      <c r="AN239" s="170"/>
      <c r="AO239" s="171"/>
      <c r="AP239" s="169">
        <v>267</v>
      </c>
      <c r="AQ239" s="170"/>
      <c r="AR239" s="170"/>
      <c r="AS239" s="170"/>
      <c r="AT239" s="170"/>
      <c r="AU239" s="171"/>
      <c r="AV239" s="169">
        <v>284</v>
      </c>
      <c r="AW239" s="170"/>
      <c r="AX239" s="170"/>
      <c r="AY239" s="170"/>
      <c r="AZ239" s="170"/>
      <c r="BA239" s="171"/>
      <c r="BB239" s="169">
        <f>222+134+40+3+2</f>
        <v>401</v>
      </c>
      <c r="BC239" s="170"/>
      <c r="BD239" s="170"/>
      <c r="BE239" s="170"/>
      <c r="BF239" s="170"/>
      <c r="BG239" s="171"/>
      <c r="BH239" s="172">
        <f>SUM(R207:AI207)</f>
        <v>582</v>
      </c>
      <c r="BI239" s="173"/>
      <c r="BJ239" s="173"/>
      <c r="BK239" s="173"/>
      <c r="BL239" s="173"/>
      <c r="BM239" s="174"/>
      <c r="BN239" s="172">
        <f>AJ207+AP207+AV207+BB207+BH207+BN207+BT207+L239+R239+X239</f>
        <v>2304</v>
      </c>
      <c r="BO239" s="173"/>
      <c r="BP239" s="173"/>
      <c r="BQ239" s="173"/>
      <c r="BR239" s="173"/>
      <c r="BS239" s="174"/>
      <c r="BT239" s="172">
        <f>SUM(AD239:BG239)</f>
        <v>1620</v>
      </c>
      <c r="BU239" s="173"/>
      <c r="BV239" s="173"/>
      <c r="BW239" s="173"/>
      <c r="BX239" s="173"/>
      <c r="BY239" s="174"/>
    </row>
    <row r="240" spans="2:77" s="23" customFormat="1" ht="12.75" customHeight="1">
      <c r="B240" s="186"/>
      <c r="C240" s="186"/>
      <c r="D240" s="186"/>
      <c r="E240" s="186"/>
      <c r="F240" s="186"/>
      <c r="G240" s="186"/>
      <c r="H240" s="186"/>
      <c r="I240" s="186" t="s">
        <v>622</v>
      </c>
      <c r="J240" s="186"/>
      <c r="K240" s="186"/>
      <c r="L240" s="182">
        <f>SUM(L238:Q239)</f>
        <v>471</v>
      </c>
      <c r="M240" s="183"/>
      <c r="N240" s="183"/>
      <c r="O240" s="183"/>
      <c r="P240" s="183"/>
      <c r="Q240" s="184"/>
      <c r="R240" s="182">
        <f>SUM(R238:W239)</f>
        <v>580</v>
      </c>
      <c r="S240" s="183"/>
      <c r="T240" s="183"/>
      <c r="U240" s="183"/>
      <c r="V240" s="183"/>
      <c r="W240" s="184"/>
      <c r="X240" s="182">
        <f>SUM(X238:AC239)</f>
        <v>683</v>
      </c>
      <c r="Y240" s="183"/>
      <c r="Z240" s="183"/>
      <c r="AA240" s="183"/>
      <c r="AB240" s="183"/>
      <c r="AC240" s="184"/>
      <c r="AD240" s="182">
        <f>SUM(AD238:AI239)</f>
        <v>794</v>
      </c>
      <c r="AE240" s="183"/>
      <c r="AF240" s="183"/>
      <c r="AG240" s="183"/>
      <c r="AH240" s="183"/>
      <c r="AI240" s="184"/>
      <c r="AJ240" s="182">
        <f>SUM(AJ238:AO239)</f>
        <v>521</v>
      </c>
      <c r="AK240" s="183"/>
      <c r="AL240" s="183"/>
      <c r="AM240" s="183"/>
      <c r="AN240" s="183"/>
      <c r="AO240" s="184"/>
      <c r="AP240" s="182">
        <f>SUM(AP238:AU239)</f>
        <v>454</v>
      </c>
      <c r="AQ240" s="183"/>
      <c r="AR240" s="183"/>
      <c r="AS240" s="183"/>
      <c r="AT240" s="183"/>
      <c r="AU240" s="184"/>
      <c r="AV240" s="182">
        <f>SUM(AV238:BA239)</f>
        <v>466</v>
      </c>
      <c r="AW240" s="183"/>
      <c r="AX240" s="183"/>
      <c r="AY240" s="183"/>
      <c r="AZ240" s="183"/>
      <c r="BA240" s="184"/>
      <c r="BB240" s="182">
        <f>SUM(BB238:BG239)</f>
        <v>549</v>
      </c>
      <c r="BC240" s="183"/>
      <c r="BD240" s="183"/>
      <c r="BE240" s="183"/>
      <c r="BF240" s="183"/>
      <c r="BG240" s="184"/>
      <c r="BH240" s="182">
        <f>SUM(BH238:BM239)</f>
        <v>1144</v>
      </c>
      <c r="BI240" s="183"/>
      <c r="BJ240" s="183"/>
      <c r="BK240" s="183"/>
      <c r="BL240" s="183"/>
      <c r="BM240" s="184"/>
      <c r="BN240" s="182">
        <f>SUM(BN238:BS239)</f>
        <v>4698</v>
      </c>
      <c r="BO240" s="183"/>
      <c r="BP240" s="183"/>
      <c r="BQ240" s="183"/>
      <c r="BR240" s="183"/>
      <c r="BS240" s="184"/>
      <c r="BT240" s="182">
        <f>SUM(BT238:BY239)</f>
        <v>2784</v>
      </c>
      <c r="BU240" s="183"/>
      <c r="BV240" s="183"/>
      <c r="BW240" s="183"/>
      <c r="BX240" s="183"/>
      <c r="BY240" s="184"/>
    </row>
    <row r="241" spans="1:77" s="23" customFormat="1" ht="12.75" customHeight="1">
      <c r="B241" s="187" t="s">
        <v>6</v>
      </c>
      <c r="C241" s="187"/>
      <c r="D241" s="187"/>
      <c r="E241" s="187"/>
      <c r="F241" s="187"/>
      <c r="G241" s="187"/>
      <c r="H241" s="187"/>
      <c r="I241" s="185" t="s">
        <v>559</v>
      </c>
      <c r="J241" s="185"/>
      <c r="K241" s="185"/>
      <c r="L241" s="175">
        <v>186</v>
      </c>
      <c r="M241" s="176"/>
      <c r="N241" s="176"/>
      <c r="O241" s="176"/>
      <c r="P241" s="176"/>
      <c r="Q241" s="177"/>
      <c r="R241" s="175">
        <v>240</v>
      </c>
      <c r="S241" s="176"/>
      <c r="T241" s="176"/>
      <c r="U241" s="176"/>
      <c r="V241" s="176"/>
      <c r="W241" s="177"/>
      <c r="X241" s="175">
        <v>310</v>
      </c>
      <c r="Y241" s="176"/>
      <c r="Z241" s="176"/>
      <c r="AA241" s="176"/>
      <c r="AB241" s="176"/>
      <c r="AC241" s="177"/>
      <c r="AD241" s="175">
        <v>339</v>
      </c>
      <c r="AE241" s="176"/>
      <c r="AF241" s="176"/>
      <c r="AG241" s="176"/>
      <c r="AH241" s="176"/>
      <c r="AI241" s="177"/>
      <c r="AJ241" s="175">
        <v>230</v>
      </c>
      <c r="AK241" s="176"/>
      <c r="AL241" s="176"/>
      <c r="AM241" s="176"/>
      <c r="AN241" s="176"/>
      <c r="AO241" s="177"/>
      <c r="AP241" s="175">
        <v>183</v>
      </c>
      <c r="AQ241" s="176"/>
      <c r="AR241" s="176"/>
      <c r="AS241" s="176"/>
      <c r="AT241" s="176"/>
      <c r="AU241" s="177"/>
      <c r="AV241" s="175">
        <v>124</v>
      </c>
      <c r="AW241" s="176"/>
      <c r="AX241" s="176"/>
      <c r="AY241" s="176"/>
      <c r="AZ241" s="176"/>
      <c r="BA241" s="177"/>
      <c r="BB241" s="175">
        <f>81+42+8</f>
        <v>131</v>
      </c>
      <c r="BC241" s="176"/>
      <c r="BD241" s="176"/>
      <c r="BE241" s="176"/>
      <c r="BF241" s="176"/>
      <c r="BG241" s="177"/>
      <c r="BH241" s="178">
        <f>SUM(R209:AI209)</f>
        <v>474</v>
      </c>
      <c r="BI241" s="179"/>
      <c r="BJ241" s="179"/>
      <c r="BK241" s="179"/>
      <c r="BL241" s="179"/>
      <c r="BM241" s="180"/>
      <c r="BN241" s="178">
        <f>AJ209+AP209+AV209+BB209+BH209+BN209+BT209+L241+R241+X241</f>
        <v>2045</v>
      </c>
      <c r="BO241" s="179"/>
      <c r="BP241" s="179"/>
      <c r="BQ241" s="179"/>
      <c r="BR241" s="179"/>
      <c r="BS241" s="180"/>
      <c r="BT241" s="178">
        <f>SUM(AD241:BG241)</f>
        <v>1007</v>
      </c>
      <c r="BU241" s="179"/>
      <c r="BV241" s="179"/>
      <c r="BW241" s="179"/>
      <c r="BX241" s="179"/>
      <c r="BY241" s="180"/>
    </row>
    <row r="242" spans="1:77" s="23" customFormat="1" ht="12.75" customHeight="1">
      <c r="B242" s="187"/>
      <c r="C242" s="187"/>
      <c r="D242" s="187"/>
      <c r="E242" s="187"/>
      <c r="F242" s="187"/>
      <c r="G242" s="187"/>
      <c r="H242" s="187"/>
      <c r="I242" s="181" t="s">
        <v>560</v>
      </c>
      <c r="J242" s="181"/>
      <c r="K242" s="181"/>
      <c r="L242" s="169">
        <v>202</v>
      </c>
      <c r="M242" s="170"/>
      <c r="N242" s="170"/>
      <c r="O242" s="170"/>
      <c r="P242" s="170"/>
      <c r="Q242" s="171"/>
      <c r="R242" s="169">
        <v>280</v>
      </c>
      <c r="S242" s="170"/>
      <c r="T242" s="170"/>
      <c r="U242" s="170"/>
      <c r="V242" s="170"/>
      <c r="W242" s="171"/>
      <c r="X242" s="169">
        <v>290</v>
      </c>
      <c r="Y242" s="170"/>
      <c r="Z242" s="170"/>
      <c r="AA242" s="170"/>
      <c r="AB242" s="170"/>
      <c r="AC242" s="171"/>
      <c r="AD242" s="169">
        <v>390</v>
      </c>
      <c r="AE242" s="170"/>
      <c r="AF242" s="170"/>
      <c r="AG242" s="170"/>
      <c r="AH242" s="170"/>
      <c r="AI242" s="171"/>
      <c r="AJ242" s="169">
        <v>248</v>
      </c>
      <c r="AK242" s="170"/>
      <c r="AL242" s="170"/>
      <c r="AM242" s="170"/>
      <c r="AN242" s="170"/>
      <c r="AO242" s="171"/>
      <c r="AP242" s="169">
        <v>229</v>
      </c>
      <c r="AQ242" s="170"/>
      <c r="AR242" s="170"/>
      <c r="AS242" s="170"/>
      <c r="AT242" s="170"/>
      <c r="AU242" s="171"/>
      <c r="AV242" s="169">
        <v>225</v>
      </c>
      <c r="AW242" s="170"/>
      <c r="AX242" s="170"/>
      <c r="AY242" s="170"/>
      <c r="AZ242" s="170"/>
      <c r="BA242" s="171"/>
      <c r="BB242" s="169">
        <f>185+114+41+7</f>
        <v>347</v>
      </c>
      <c r="BC242" s="170"/>
      <c r="BD242" s="170"/>
      <c r="BE242" s="170"/>
      <c r="BF242" s="170"/>
      <c r="BG242" s="171"/>
      <c r="BH242" s="172">
        <f>SUM(R210:AI210)</f>
        <v>409</v>
      </c>
      <c r="BI242" s="173"/>
      <c r="BJ242" s="173"/>
      <c r="BK242" s="173"/>
      <c r="BL242" s="173"/>
      <c r="BM242" s="174"/>
      <c r="BN242" s="172">
        <f>AJ210+AP210+AV210+BB210+BH210+BN210+BT210+L242+R242+X242</f>
        <v>2124</v>
      </c>
      <c r="BO242" s="173"/>
      <c r="BP242" s="173"/>
      <c r="BQ242" s="173"/>
      <c r="BR242" s="173"/>
      <c r="BS242" s="174"/>
      <c r="BT242" s="172">
        <f>SUM(AD242:BG242)</f>
        <v>1439</v>
      </c>
      <c r="BU242" s="173"/>
      <c r="BV242" s="173"/>
      <c r="BW242" s="173"/>
      <c r="BX242" s="173"/>
      <c r="BY242" s="174"/>
    </row>
    <row r="243" spans="1:77" s="23" customFormat="1" ht="12.75" customHeight="1">
      <c r="B243" s="186"/>
      <c r="C243" s="186"/>
      <c r="D243" s="186"/>
      <c r="E243" s="186"/>
      <c r="F243" s="186"/>
      <c r="G243" s="186"/>
      <c r="H243" s="186"/>
      <c r="I243" s="186" t="s">
        <v>622</v>
      </c>
      <c r="J243" s="186"/>
      <c r="K243" s="186"/>
      <c r="L243" s="182">
        <f>SUM(L241:Q242)</f>
        <v>388</v>
      </c>
      <c r="M243" s="183"/>
      <c r="N243" s="183"/>
      <c r="O243" s="183"/>
      <c r="P243" s="183"/>
      <c r="Q243" s="184"/>
      <c r="R243" s="182">
        <f>SUM(R241:W242)</f>
        <v>520</v>
      </c>
      <c r="S243" s="183"/>
      <c r="T243" s="183"/>
      <c r="U243" s="183"/>
      <c r="V243" s="183"/>
      <c r="W243" s="184"/>
      <c r="X243" s="182">
        <f>SUM(X241:AC242)</f>
        <v>600</v>
      </c>
      <c r="Y243" s="183"/>
      <c r="Z243" s="183"/>
      <c r="AA243" s="183"/>
      <c r="AB243" s="183"/>
      <c r="AC243" s="184"/>
      <c r="AD243" s="182">
        <f>SUM(AD241:AI242)</f>
        <v>729</v>
      </c>
      <c r="AE243" s="183"/>
      <c r="AF243" s="183"/>
      <c r="AG243" s="183"/>
      <c r="AH243" s="183"/>
      <c r="AI243" s="184"/>
      <c r="AJ243" s="182">
        <f>SUM(AJ241:AO242)</f>
        <v>478</v>
      </c>
      <c r="AK243" s="183"/>
      <c r="AL243" s="183"/>
      <c r="AM243" s="183"/>
      <c r="AN243" s="183"/>
      <c r="AO243" s="184"/>
      <c r="AP243" s="182">
        <f>SUM(AP241:AU242)</f>
        <v>412</v>
      </c>
      <c r="AQ243" s="183"/>
      <c r="AR243" s="183"/>
      <c r="AS243" s="183"/>
      <c r="AT243" s="183"/>
      <c r="AU243" s="184"/>
      <c r="AV243" s="182">
        <f>SUM(AV241:BA242)</f>
        <v>349</v>
      </c>
      <c r="AW243" s="183"/>
      <c r="AX243" s="183"/>
      <c r="AY243" s="183"/>
      <c r="AZ243" s="183"/>
      <c r="BA243" s="184"/>
      <c r="BB243" s="182">
        <f>SUM(BB241:BG242)</f>
        <v>478</v>
      </c>
      <c r="BC243" s="183"/>
      <c r="BD243" s="183"/>
      <c r="BE243" s="183"/>
      <c r="BF243" s="183"/>
      <c r="BG243" s="184"/>
      <c r="BH243" s="182">
        <f>SUM(BH241:BM242)</f>
        <v>883</v>
      </c>
      <c r="BI243" s="183"/>
      <c r="BJ243" s="183"/>
      <c r="BK243" s="183"/>
      <c r="BL243" s="183"/>
      <c r="BM243" s="184"/>
      <c r="BN243" s="182">
        <f>SUM(BN241:BS242)</f>
        <v>4169</v>
      </c>
      <c r="BO243" s="183"/>
      <c r="BP243" s="183"/>
      <c r="BQ243" s="183"/>
      <c r="BR243" s="183"/>
      <c r="BS243" s="184"/>
      <c r="BT243" s="182">
        <f>SUM(BT241:BY242)</f>
        <v>2446</v>
      </c>
      <c r="BU243" s="183"/>
      <c r="BV243" s="183"/>
      <c r="BW243" s="183"/>
      <c r="BX243" s="183"/>
      <c r="BY243" s="184"/>
    </row>
    <row r="244" spans="1:77" s="23" customFormat="1" ht="12.75" customHeight="1"/>
    <row r="245" spans="1:77" s="43" customFormat="1" ht="18.75" customHeight="1">
      <c r="A245" s="42" t="s">
        <v>107</v>
      </c>
    </row>
    <row r="246" spans="1:77" s="4" customFormat="1" ht="15" customHeight="1"/>
    <row r="247" spans="1:77" s="4" customFormat="1" ht="15" customHeight="1">
      <c r="A247" s="4" t="s">
        <v>108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O247" s="5"/>
      <c r="AP247" s="5"/>
      <c r="AQ247" s="5"/>
      <c r="AS247" s="5"/>
      <c r="AT247" s="5"/>
      <c r="AU247" s="121" t="s">
        <v>926</v>
      </c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</row>
    <row r="248" spans="1:77" s="4" customFormat="1" ht="3.75" customHeight="1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9"/>
      <c r="X248" s="9"/>
      <c r="Y248" s="9"/>
      <c r="Z248" s="9"/>
      <c r="AA248" s="9"/>
      <c r="AB248" s="9"/>
      <c r="AC248" s="9"/>
      <c r="AD248" s="10"/>
      <c r="AE248" s="10"/>
      <c r="AF248" s="10"/>
      <c r="AG248" s="10"/>
      <c r="AH248" s="10"/>
      <c r="AI248" s="10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10"/>
      <c r="AV248" s="10"/>
      <c r="AW248" s="10"/>
      <c r="AX248" s="10"/>
      <c r="AY248" s="10"/>
      <c r="AZ248" s="10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10"/>
      <c r="BM248" s="10"/>
      <c r="BN248" s="10"/>
      <c r="BO248" s="10"/>
      <c r="BP248" s="10"/>
      <c r="BQ248" s="10"/>
    </row>
    <row r="249" spans="1:77" s="4" customFormat="1" ht="15" customHeight="1">
      <c r="B249" s="126" t="s">
        <v>319</v>
      </c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57" t="s">
        <v>395</v>
      </c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26" t="s">
        <v>319</v>
      </c>
      <c r="AK249" s="126"/>
      <c r="AL249" s="126"/>
      <c r="AM249" s="126"/>
      <c r="AN249" s="126"/>
      <c r="AO249" s="126"/>
      <c r="AP249" s="126"/>
      <c r="AQ249" s="126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126" t="s">
        <v>395</v>
      </c>
      <c r="BD249" s="126"/>
      <c r="BE249" s="126"/>
      <c r="BF249" s="126"/>
      <c r="BG249" s="126"/>
      <c r="BH249" s="126"/>
      <c r="BI249" s="126"/>
      <c r="BJ249" s="126"/>
      <c r="BK249" s="126"/>
      <c r="BL249" s="126"/>
      <c r="BM249" s="126"/>
      <c r="BN249" s="126"/>
      <c r="BO249" s="126"/>
      <c r="BP249" s="126"/>
      <c r="BQ249" s="126"/>
    </row>
    <row r="250" spans="1:77" s="4" customFormat="1" ht="15" customHeight="1" thickBot="1"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 t="s">
        <v>622</v>
      </c>
      <c r="V250" s="126"/>
      <c r="W250" s="126"/>
      <c r="X250" s="126"/>
      <c r="Y250" s="126"/>
      <c r="Z250" s="157" t="s">
        <v>559</v>
      </c>
      <c r="AA250" s="158"/>
      <c r="AB250" s="158"/>
      <c r="AC250" s="158"/>
      <c r="AD250" s="143"/>
      <c r="AE250" s="126" t="s">
        <v>560</v>
      </c>
      <c r="AF250" s="126"/>
      <c r="AG250" s="126"/>
      <c r="AH250" s="126"/>
      <c r="AI250" s="157"/>
      <c r="AJ250" s="310"/>
      <c r="AK250" s="310"/>
      <c r="AL250" s="310"/>
      <c r="AM250" s="310"/>
      <c r="AN250" s="310"/>
      <c r="AO250" s="310"/>
      <c r="AP250" s="310"/>
      <c r="AQ250" s="310"/>
      <c r="AR250" s="310"/>
      <c r="AS250" s="310"/>
      <c r="AT250" s="310"/>
      <c r="AU250" s="310"/>
      <c r="AV250" s="310"/>
      <c r="AW250" s="310"/>
      <c r="AX250" s="310"/>
      <c r="AY250" s="310"/>
      <c r="AZ250" s="310"/>
      <c r="BA250" s="310"/>
      <c r="BB250" s="310"/>
      <c r="BC250" s="310" t="s">
        <v>622</v>
      </c>
      <c r="BD250" s="310"/>
      <c r="BE250" s="310"/>
      <c r="BF250" s="310"/>
      <c r="BG250" s="310"/>
      <c r="BH250" s="310" t="s">
        <v>559</v>
      </c>
      <c r="BI250" s="310"/>
      <c r="BJ250" s="310"/>
      <c r="BK250" s="310"/>
      <c r="BL250" s="310"/>
      <c r="BM250" s="310" t="s">
        <v>560</v>
      </c>
      <c r="BN250" s="310"/>
      <c r="BO250" s="310"/>
      <c r="BP250" s="310"/>
      <c r="BQ250" s="310"/>
    </row>
    <row r="251" spans="1:77" s="4" customFormat="1" ht="15" customHeight="1" thickBot="1">
      <c r="B251" s="541"/>
      <c r="C251" s="541"/>
      <c r="D251" s="541"/>
      <c r="E251" s="541"/>
      <c r="F251" s="541"/>
      <c r="G251" s="541"/>
      <c r="H251" s="541"/>
      <c r="I251" s="541"/>
      <c r="J251" s="541"/>
      <c r="K251" s="541"/>
      <c r="L251" s="541"/>
      <c r="M251" s="541"/>
      <c r="N251" s="541"/>
      <c r="O251" s="541"/>
      <c r="P251" s="541"/>
      <c r="Q251" s="541"/>
      <c r="R251" s="541"/>
      <c r="S251" s="541"/>
      <c r="T251" s="541"/>
      <c r="U251" s="475"/>
      <c r="V251" s="475"/>
      <c r="W251" s="475"/>
      <c r="X251" s="475"/>
      <c r="Y251" s="475"/>
      <c r="Z251" s="538"/>
      <c r="AA251" s="544"/>
      <c r="AB251" s="544"/>
      <c r="AC251" s="544"/>
      <c r="AD251" s="545"/>
      <c r="AE251" s="475"/>
      <c r="AF251" s="475"/>
      <c r="AG251" s="475"/>
      <c r="AH251" s="475"/>
      <c r="AI251" s="538"/>
      <c r="AJ251" s="521" t="s">
        <v>872</v>
      </c>
      <c r="AK251" s="522"/>
      <c r="AL251" s="522"/>
      <c r="AM251" s="522"/>
      <c r="AN251" s="522"/>
      <c r="AO251" s="522"/>
      <c r="AP251" s="522"/>
      <c r="AQ251" s="522"/>
      <c r="AR251" s="522"/>
      <c r="AS251" s="522"/>
      <c r="AT251" s="522"/>
      <c r="AU251" s="522"/>
      <c r="AV251" s="522"/>
      <c r="AW251" s="522"/>
      <c r="AX251" s="522"/>
      <c r="AY251" s="522"/>
      <c r="AZ251" s="522"/>
      <c r="BA251" s="522"/>
      <c r="BB251" s="523"/>
      <c r="BC251" s="466">
        <v>9</v>
      </c>
      <c r="BD251" s="466"/>
      <c r="BE251" s="466"/>
      <c r="BF251" s="466"/>
      <c r="BG251" s="466"/>
      <c r="BH251" s="466">
        <v>5</v>
      </c>
      <c r="BI251" s="466"/>
      <c r="BJ251" s="466"/>
      <c r="BK251" s="466"/>
      <c r="BL251" s="466"/>
      <c r="BM251" s="466">
        <v>4</v>
      </c>
      <c r="BN251" s="466"/>
      <c r="BO251" s="466"/>
      <c r="BP251" s="466"/>
      <c r="BQ251" s="478"/>
    </row>
    <row r="252" spans="1:77" s="4" customFormat="1" ht="15" customHeight="1" thickBot="1">
      <c r="B252" s="542" t="s">
        <v>873</v>
      </c>
      <c r="C252" s="543"/>
      <c r="D252" s="543"/>
      <c r="E252" s="543"/>
      <c r="F252" s="543"/>
      <c r="G252" s="543"/>
      <c r="H252" s="543"/>
      <c r="I252" s="543"/>
      <c r="J252" s="543"/>
      <c r="K252" s="543"/>
      <c r="L252" s="543"/>
      <c r="M252" s="543"/>
      <c r="N252" s="543"/>
      <c r="O252" s="543"/>
      <c r="P252" s="543"/>
      <c r="Q252" s="543"/>
      <c r="R252" s="543"/>
      <c r="S252" s="543"/>
      <c r="T252" s="543"/>
      <c r="U252" s="536">
        <v>250</v>
      </c>
      <c r="V252" s="536"/>
      <c r="W252" s="536"/>
      <c r="X252" s="536"/>
      <c r="Y252" s="536"/>
      <c r="Z252" s="536">
        <v>157</v>
      </c>
      <c r="AA252" s="536"/>
      <c r="AB252" s="536"/>
      <c r="AC252" s="536"/>
      <c r="AD252" s="536"/>
      <c r="AE252" s="536">
        <v>93</v>
      </c>
      <c r="AF252" s="536"/>
      <c r="AG252" s="536"/>
      <c r="AH252" s="536"/>
      <c r="AI252" s="537"/>
      <c r="AJ252" s="534"/>
      <c r="AK252" s="534"/>
      <c r="AL252" s="534"/>
      <c r="AM252" s="534"/>
      <c r="AN252" s="534"/>
      <c r="AO252" s="534"/>
      <c r="AP252" s="534"/>
      <c r="AQ252" s="534"/>
      <c r="AR252" s="534"/>
      <c r="AS252" s="534"/>
      <c r="AT252" s="534"/>
      <c r="AU252" s="534"/>
      <c r="AV252" s="534"/>
      <c r="AW252" s="534"/>
      <c r="AX252" s="534"/>
      <c r="AY252" s="534"/>
      <c r="AZ252" s="534"/>
      <c r="BA252" s="534"/>
      <c r="BB252" s="535"/>
      <c r="BC252" s="465"/>
      <c r="BD252" s="465"/>
      <c r="BE252" s="465"/>
      <c r="BF252" s="465"/>
      <c r="BG252" s="465"/>
      <c r="BH252" s="465"/>
      <c r="BI252" s="465"/>
      <c r="BJ252" s="465"/>
      <c r="BK252" s="465"/>
      <c r="BL252" s="465"/>
      <c r="BM252" s="465"/>
      <c r="BN252" s="465"/>
      <c r="BO252" s="465"/>
      <c r="BP252" s="465"/>
      <c r="BQ252" s="465"/>
    </row>
    <row r="253" spans="1:77" s="4" customFormat="1" ht="15" customHeight="1" thickBot="1">
      <c r="B253" s="491" t="s">
        <v>874</v>
      </c>
      <c r="C253" s="492"/>
      <c r="D253" s="492"/>
      <c r="E253" s="492"/>
      <c r="F253" s="492"/>
      <c r="G253" s="492"/>
      <c r="H253" s="492"/>
      <c r="I253" s="492"/>
      <c r="J253" s="492"/>
      <c r="K253" s="492"/>
      <c r="L253" s="492"/>
      <c r="M253" s="492"/>
      <c r="N253" s="492"/>
      <c r="O253" s="492"/>
      <c r="P253" s="492"/>
      <c r="Q253" s="492"/>
      <c r="R253" s="492"/>
      <c r="S253" s="492"/>
      <c r="T253" s="492"/>
      <c r="U253" s="470">
        <v>57</v>
      </c>
      <c r="V253" s="470"/>
      <c r="W253" s="470"/>
      <c r="X253" s="470"/>
      <c r="Y253" s="470"/>
      <c r="Z253" s="470">
        <v>43</v>
      </c>
      <c r="AA253" s="470"/>
      <c r="AB253" s="470"/>
      <c r="AC253" s="470"/>
      <c r="AD253" s="470"/>
      <c r="AE253" s="470">
        <v>14</v>
      </c>
      <c r="AF253" s="470"/>
      <c r="AG253" s="470"/>
      <c r="AH253" s="470"/>
      <c r="AI253" s="493"/>
      <c r="AJ253" s="484"/>
      <c r="AK253" s="484"/>
      <c r="AL253" s="484"/>
      <c r="AM253" s="484"/>
      <c r="AN253" s="484"/>
      <c r="AO253" s="484"/>
      <c r="AP253" s="484"/>
      <c r="AQ253" s="484"/>
      <c r="AR253" s="484"/>
      <c r="AS253" s="484"/>
      <c r="AT253" s="484"/>
      <c r="AU253" s="484"/>
      <c r="AV253" s="484"/>
      <c r="AW253" s="484"/>
      <c r="AX253" s="484"/>
      <c r="AY253" s="484"/>
      <c r="AZ253" s="484"/>
      <c r="BA253" s="484"/>
      <c r="BB253" s="485"/>
      <c r="BC253" s="479"/>
      <c r="BD253" s="479"/>
      <c r="BE253" s="479"/>
      <c r="BF253" s="479"/>
      <c r="BG253" s="479"/>
      <c r="BH253" s="479"/>
      <c r="BI253" s="479"/>
      <c r="BJ253" s="479"/>
      <c r="BK253" s="479"/>
      <c r="BL253" s="479"/>
      <c r="BM253" s="479"/>
      <c r="BN253" s="479"/>
      <c r="BO253" s="479"/>
      <c r="BP253" s="479"/>
      <c r="BQ253" s="479"/>
    </row>
    <row r="254" spans="1:77" s="4" customFormat="1" ht="15" customHeight="1" thickBot="1">
      <c r="B254" s="341" t="s">
        <v>875</v>
      </c>
      <c r="C254" s="341"/>
      <c r="D254" s="341"/>
      <c r="E254" s="341"/>
      <c r="F254" s="341"/>
      <c r="G254" s="341"/>
      <c r="H254" s="341"/>
      <c r="I254" s="341"/>
      <c r="J254" s="341"/>
      <c r="K254" s="341"/>
      <c r="L254" s="341"/>
      <c r="M254" s="341"/>
      <c r="N254" s="341"/>
      <c r="O254" s="341"/>
      <c r="P254" s="341"/>
      <c r="Q254" s="341"/>
      <c r="R254" s="341"/>
      <c r="S254" s="341"/>
      <c r="T254" s="341"/>
      <c r="U254" s="342">
        <v>10</v>
      </c>
      <c r="V254" s="342"/>
      <c r="W254" s="342"/>
      <c r="X254" s="342"/>
      <c r="Y254" s="342"/>
      <c r="Z254" s="519">
        <v>7</v>
      </c>
      <c r="AA254" s="529"/>
      <c r="AB254" s="529"/>
      <c r="AC254" s="529"/>
      <c r="AD254" s="530"/>
      <c r="AE254" s="342">
        <v>3</v>
      </c>
      <c r="AF254" s="342"/>
      <c r="AG254" s="342"/>
      <c r="AH254" s="342"/>
      <c r="AI254" s="519"/>
      <c r="AJ254" s="527" t="s">
        <v>876</v>
      </c>
      <c r="AK254" s="528"/>
      <c r="AL254" s="528"/>
      <c r="AM254" s="528"/>
      <c r="AN254" s="528"/>
      <c r="AO254" s="528"/>
      <c r="AP254" s="528"/>
      <c r="AQ254" s="528"/>
      <c r="AR254" s="528"/>
      <c r="AS254" s="528"/>
      <c r="AT254" s="528"/>
      <c r="AU254" s="528"/>
      <c r="AV254" s="528"/>
      <c r="AW254" s="528"/>
      <c r="AX254" s="528"/>
      <c r="AY254" s="528"/>
      <c r="AZ254" s="528"/>
      <c r="BA254" s="528"/>
      <c r="BB254" s="528"/>
      <c r="BC254" s="476">
        <v>114</v>
      </c>
      <c r="BD254" s="476"/>
      <c r="BE254" s="476"/>
      <c r="BF254" s="476"/>
      <c r="BG254" s="476"/>
      <c r="BH254" s="476">
        <v>75</v>
      </c>
      <c r="BI254" s="476"/>
      <c r="BJ254" s="476"/>
      <c r="BK254" s="476"/>
      <c r="BL254" s="476"/>
      <c r="BM254" s="476">
        <v>39</v>
      </c>
      <c r="BN254" s="476"/>
      <c r="BO254" s="476"/>
      <c r="BP254" s="476"/>
      <c r="BQ254" s="477"/>
    </row>
    <row r="255" spans="1:77" s="4" customFormat="1" ht="15" customHeight="1" thickBot="1">
      <c r="B255" s="319" t="s">
        <v>877</v>
      </c>
      <c r="C255" s="319"/>
      <c r="D255" s="319"/>
      <c r="E255" s="319"/>
      <c r="F255" s="319"/>
      <c r="G255" s="319"/>
      <c r="H255" s="319"/>
      <c r="I255" s="319"/>
      <c r="J255" s="319"/>
      <c r="K255" s="319"/>
      <c r="L255" s="319"/>
      <c r="M255" s="319"/>
      <c r="N255" s="319"/>
      <c r="O255" s="319"/>
      <c r="P255" s="319"/>
      <c r="Q255" s="319"/>
      <c r="R255" s="319"/>
      <c r="S255" s="319"/>
      <c r="T255" s="319"/>
      <c r="U255" s="297">
        <v>9</v>
      </c>
      <c r="V255" s="297"/>
      <c r="W255" s="297"/>
      <c r="X255" s="297"/>
      <c r="Y255" s="297"/>
      <c r="Z255" s="520">
        <v>8</v>
      </c>
      <c r="AA255" s="532"/>
      <c r="AB255" s="532"/>
      <c r="AC255" s="532"/>
      <c r="AD255" s="533"/>
      <c r="AE255" s="520">
        <v>1</v>
      </c>
      <c r="AF255" s="532"/>
      <c r="AG255" s="532"/>
      <c r="AH255" s="532"/>
      <c r="AI255" s="532"/>
      <c r="AJ255" s="578" t="s">
        <v>878</v>
      </c>
      <c r="AK255" s="579"/>
      <c r="AL255" s="579"/>
      <c r="AM255" s="579"/>
      <c r="AN255" s="579"/>
      <c r="AO255" s="579"/>
      <c r="AP255" s="579"/>
      <c r="AQ255" s="579"/>
      <c r="AR255" s="579"/>
      <c r="AS255" s="579"/>
      <c r="AT255" s="579"/>
      <c r="AU255" s="579"/>
      <c r="AV255" s="579"/>
      <c r="AW255" s="579"/>
      <c r="AX255" s="579"/>
      <c r="AY255" s="579"/>
      <c r="AZ255" s="579"/>
      <c r="BA255" s="579"/>
      <c r="BB255" s="579"/>
      <c r="BC255" s="466">
        <v>64</v>
      </c>
      <c r="BD255" s="466"/>
      <c r="BE255" s="466"/>
      <c r="BF255" s="466"/>
      <c r="BG255" s="466"/>
      <c r="BH255" s="466">
        <v>34</v>
      </c>
      <c r="BI255" s="466"/>
      <c r="BJ255" s="466"/>
      <c r="BK255" s="466"/>
      <c r="BL255" s="466"/>
      <c r="BM255" s="466">
        <v>30</v>
      </c>
      <c r="BN255" s="466"/>
      <c r="BO255" s="466"/>
      <c r="BP255" s="466"/>
      <c r="BQ255" s="478"/>
    </row>
    <row r="256" spans="1:77" s="4" customFormat="1" ht="15" customHeight="1">
      <c r="B256" s="540" t="s">
        <v>879</v>
      </c>
      <c r="C256" s="540"/>
      <c r="D256" s="540"/>
      <c r="E256" s="540"/>
      <c r="F256" s="540"/>
      <c r="G256" s="540"/>
      <c r="H256" s="540"/>
      <c r="I256" s="540"/>
      <c r="J256" s="540"/>
      <c r="K256" s="540"/>
      <c r="L256" s="540"/>
      <c r="M256" s="540"/>
      <c r="N256" s="540"/>
      <c r="O256" s="540"/>
      <c r="P256" s="540"/>
      <c r="Q256" s="540"/>
      <c r="R256" s="540"/>
      <c r="S256" s="540"/>
      <c r="T256" s="540"/>
      <c r="U256" s="297">
        <v>2</v>
      </c>
      <c r="V256" s="297"/>
      <c r="W256" s="297"/>
      <c r="X256" s="297"/>
      <c r="Y256" s="297"/>
      <c r="Z256" s="520">
        <v>2</v>
      </c>
      <c r="AA256" s="532"/>
      <c r="AB256" s="532"/>
      <c r="AC256" s="532"/>
      <c r="AD256" s="533"/>
      <c r="AE256" s="297"/>
      <c r="AF256" s="297"/>
      <c r="AG256" s="297"/>
      <c r="AH256" s="297"/>
      <c r="AI256" s="520"/>
      <c r="AJ256" s="526" t="s">
        <v>880</v>
      </c>
      <c r="AK256" s="526"/>
      <c r="AL256" s="526"/>
      <c r="AM256" s="526"/>
      <c r="AN256" s="526"/>
      <c r="AO256" s="526"/>
      <c r="AP256" s="526"/>
      <c r="AQ256" s="526"/>
      <c r="AR256" s="526"/>
      <c r="AS256" s="526"/>
      <c r="AT256" s="526"/>
      <c r="AU256" s="526"/>
      <c r="AV256" s="526"/>
      <c r="AW256" s="526"/>
      <c r="AX256" s="526"/>
      <c r="AY256" s="526"/>
      <c r="AZ256" s="526"/>
      <c r="BA256" s="526"/>
      <c r="BB256" s="526"/>
      <c r="BC256" s="465">
        <v>5</v>
      </c>
      <c r="BD256" s="465"/>
      <c r="BE256" s="465"/>
      <c r="BF256" s="465"/>
      <c r="BG256" s="465"/>
      <c r="BH256" s="465">
        <v>3</v>
      </c>
      <c r="BI256" s="465"/>
      <c r="BJ256" s="465"/>
      <c r="BK256" s="465"/>
      <c r="BL256" s="465"/>
      <c r="BM256" s="465">
        <v>2</v>
      </c>
      <c r="BN256" s="465"/>
      <c r="BO256" s="465"/>
      <c r="BP256" s="465"/>
      <c r="BQ256" s="465"/>
    </row>
    <row r="257" spans="2:69" s="4" customFormat="1" ht="15" customHeight="1">
      <c r="B257" s="539" t="s">
        <v>881</v>
      </c>
      <c r="C257" s="539"/>
      <c r="D257" s="539"/>
      <c r="E257" s="539"/>
      <c r="F257" s="539"/>
      <c r="G257" s="539"/>
      <c r="H257" s="539"/>
      <c r="I257" s="539"/>
      <c r="J257" s="539"/>
      <c r="K257" s="539"/>
      <c r="L257" s="539"/>
      <c r="M257" s="539"/>
      <c r="N257" s="539"/>
      <c r="O257" s="539"/>
      <c r="P257" s="539"/>
      <c r="Q257" s="539"/>
      <c r="R257" s="539"/>
      <c r="S257" s="539"/>
      <c r="T257" s="539"/>
      <c r="U257" s="297" t="s">
        <v>927</v>
      </c>
      <c r="V257" s="297"/>
      <c r="W257" s="297"/>
      <c r="X257" s="297"/>
      <c r="Y257" s="297"/>
      <c r="Z257" s="488" t="s">
        <v>927</v>
      </c>
      <c r="AA257" s="489"/>
      <c r="AB257" s="489"/>
      <c r="AC257" s="489"/>
      <c r="AD257" s="490"/>
      <c r="AE257" s="531"/>
      <c r="AF257" s="531"/>
      <c r="AG257" s="531"/>
      <c r="AH257" s="531"/>
      <c r="AI257" s="488"/>
      <c r="AJ257" s="525" t="s">
        <v>882</v>
      </c>
      <c r="AK257" s="525"/>
      <c r="AL257" s="525"/>
      <c r="AM257" s="525"/>
      <c r="AN257" s="525"/>
      <c r="AO257" s="525"/>
      <c r="AP257" s="525"/>
      <c r="AQ257" s="525"/>
      <c r="AR257" s="525"/>
      <c r="AS257" s="525"/>
      <c r="AT257" s="525"/>
      <c r="AU257" s="525"/>
      <c r="AV257" s="525"/>
      <c r="AW257" s="525"/>
      <c r="AX257" s="525"/>
      <c r="AY257" s="525"/>
      <c r="AZ257" s="525"/>
      <c r="BA257" s="525"/>
      <c r="BB257" s="525"/>
      <c r="BC257" s="461">
        <v>8</v>
      </c>
      <c r="BD257" s="461"/>
      <c r="BE257" s="461"/>
      <c r="BF257" s="461"/>
      <c r="BG257" s="461"/>
      <c r="BH257" s="461">
        <v>2</v>
      </c>
      <c r="BI257" s="461"/>
      <c r="BJ257" s="461"/>
      <c r="BK257" s="461"/>
      <c r="BL257" s="461"/>
      <c r="BM257" s="461">
        <v>6</v>
      </c>
      <c r="BN257" s="461"/>
      <c r="BO257" s="461"/>
      <c r="BP257" s="461"/>
      <c r="BQ257" s="461"/>
    </row>
    <row r="258" spans="2:69" s="4" customFormat="1" ht="15" customHeight="1">
      <c r="B258" s="480" t="s">
        <v>883</v>
      </c>
      <c r="C258" s="481"/>
      <c r="D258" s="481"/>
      <c r="E258" s="481"/>
      <c r="F258" s="481"/>
      <c r="G258" s="481"/>
      <c r="H258" s="481"/>
      <c r="I258" s="481"/>
      <c r="J258" s="481"/>
      <c r="K258" s="481"/>
      <c r="L258" s="481"/>
      <c r="M258" s="481"/>
      <c r="N258" s="481"/>
      <c r="O258" s="481"/>
      <c r="P258" s="481"/>
      <c r="Q258" s="481"/>
      <c r="R258" s="481"/>
      <c r="S258" s="481"/>
      <c r="T258" s="482"/>
      <c r="U258" s="297">
        <v>29</v>
      </c>
      <c r="V258" s="297"/>
      <c r="W258" s="297"/>
      <c r="X258" s="297"/>
      <c r="Y258" s="297"/>
      <c r="Z258" s="488">
        <v>20</v>
      </c>
      <c r="AA258" s="489"/>
      <c r="AB258" s="489"/>
      <c r="AC258" s="489"/>
      <c r="AD258" s="490"/>
      <c r="AE258" s="488">
        <v>9</v>
      </c>
      <c r="AF258" s="489"/>
      <c r="AG258" s="489"/>
      <c r="AH258" s="489"/>
      <c r="AI258" s="489"/>
      <c r="AJ258" s="525" t="s">
        <v>884</v>
      </c>
      <c r="AK258" s="525"/>
      <c r="AL258" s="525"/>
      <c r="AM258" s="525"/>
      <c r="AN258" s="525"/>
      <c r="AO258" s="525"/>
      <c r="AP258" s="525"/>
      <c r="AQ258" s="525"/>
      <c r="AR258" s="525"/>
      <c r="AS258" s="525"/>
      <c r="AT258" s="525"/>
      <c r="AU258" s="525"/>
      <c r="AV258" s="525"/>
      <c r="AW258" s="525"/>
      <c r="AX258" s="525"/>
      <c r="AY258" s="525"/>
      <c r="AZ258" s="525"/>
      <c r="BA258" s="525"/>
      <c r="BB258" s="525"/>
      <c r="BC258" s="461">
        <v>2</v>
      </c>
      <c r="BD258" s="461"/>
      <c r="BE258" s="461"/>
      <c r="BF258" s="461"/>
      <c r="BG258" s="461"/>
      <c r="BH258" s="461"/>
      <c r="BI258" s="461"/>
      <c r="BJ258" s="461"/>
      <c r="BK258" s="461"/>
      <c r="BL258" s="461"/>
      <c r="BM258" s="461">
        <v>2</v>
      </c>
      <c r="BN258" s="461"/>
      <c r="BO258" s="461"/>
      <c r="BP258" s="461"/>
      <c r="BQ258" s="461"/>
    </row>
    <row r="259" spans="2:69" s="4" customFormat="1" ht="15" customHeight="1">
      <c r="B259" s="480" t="s">
        <v>885</v>
      </c>
      <c r="C259" s="481"/>
      <c r="D259" s="481"/>
      <c r="E259" s="481"/>
      <c r="F259" s="481"/>
      <c r="G259" s="481"/>
      <c r="H259" s="481"/>
      <c r="I259" s="481"/>
      <c r="J259" s="481"/>
      <c r="K259" s="481"/>
      <c r="L259" s="481"/>
      <c r="M259" s="481"/>
      <c r="N259" s="481"/>
      <c r="O259" s="481"/>
      <c r="P259" s="481"/>
      <c r="Q259" s="481"/>
      <c r="R259" s="481"/>
      <c r="S259" s="481"/>
      <c r="T259" s="482"/>
      <c r="U259" s="297" t="s">
        <v>928</v>
      </c>
      <c r="V259" s="297"/>
      <c r="W259" s="297"/>
      <c r="X259" s="297"/>
      <c r="Y259" s="297"/>
      <c r="Z259" s="488" t="s">
        <v>929</v>
      </c>
      <c r="AA259" s="489"/>
      <c r="AB259" s="489"/>
      <c r="AC259" s="489"/>
      <c r="AD259" s="490"/>
      <c r="AE259" s="488">
        <v>1</v>
      </c>
      <c r="AF259" s="489"/>
      <c r="AG259" s="489"/>
      <c r="AH259" s="489"/>
      <c r="AI259" s="489"/>
      <c r="AJ259" s="525" t="s">
        <v>886</v>
      </c>
      <c r="AK259" s="525"/>
      <c r="AL259" s="525"/>
      <c r="AM259" s="525"/>
      <c r="AN259" s="525"/>
      <c r="AO259" s="525"/>
      <c r="AP259" s="525"/>
      <c r="AQ259" s="525"/>
      <c r="AR259" s="525"/>
      <c r="AS259" s="525"/>
      <c r="AT259" s="525"/>
      <c r="AU259" s="525"/>
      <c r="AV259" s="525"/>
      <c r="AW259" s="525"/>
      <c r="AX259" s="525"/>
      <c r="AY259" s="525"/>
      <c r="AZ259" s="525"/>
      <c r="BA259" s="525"/>
      <c r="BB259" s="525"/>
      <c r="BC259" s="461" t="s">
        <v>947</v>
      </c>
      <c r="BD259" s="461"/>
      <c r="BE259" s="461"/>
      <c r="BF259" s="461"/>
      <c r="BG259" s="461"/>
      <c r="BH259" s="461" t="s">
        <v>948</v>
      </c>
      <c r="BI259" s="461"/>
      <c r="BJ259" s="461"/>
      <c r="BK259" s="461"/>
      <c r="BL259" s="461"/>
      <c r="BM259" s="461" t="s">
        <v>931</v>
      </c>
      <c r="BN259" s="461"/>
      <c r="BO259" s="461"/>
      <c r="BP259" s="461"/>
      <c r="BQ259" s="461"/>
    </row>
    <row r="260" spans="2:69" s="4" customFormat="1" ht="15" customHeight="1" thickBot="1">
      <c r="B260" s="575" t="s">
        <v>887</v>
      </c>
      <c r="C260" s="576"/>
      <c r="D260" s="576"/>
      <c r="E260" s="576"/>
      <c r="F260" s="576"/>
      <c r="G260" s="576"/>
      <c r="H260" s="576"/>
      <c r="I260" s="576"/>
      <c r="J260" s="576"/>
      <c r="K260" s="576"/>
      <c r="L260" s="576"/>
      <c r="M260" s="576"/>
      <c r="N260" s="576"/>
      <c r="O260" s="576"/>
      <c r="P260" s="576"/>
      <c r="Q260" s="576"/>
      <c r="R260" s="576"/>
      <c r="S260" s="576"/>
      <c r="T260" s="577"/>
      <c r="U260" s="475" t="s">
        <v>930</v>
      </c>
      <c r="V260" s="475"/>
      <c r="W260" s="475"/>
      <c r="X260" s="475"/>
      <c r="Y260" s="475"/>
      <c r="Z260" s="580" t="s">
        <v>931</v>
      </c>
      <c r="AA260" s="581"/>
      <c r="AB260" s="581"/>
      <c r="AC260" s="581"/>
      <c r="AD260" s="582"/>
      <c r="AE260" s="580" t="s">
        <v>932</v>
      </c>
      <c r="AF260" s="581"/>
      <c r="AG260" s="581"/>
      <c r="AH260" s="581"/>
      <c r="AI260" s="581"/>
      <c r="AJ260" s="524" t="s">
        <v>888</v>
      </c>
      <c r="AK260" s="486"/>
      <c r="AL260" s="486"/>
      <c r="AM260" s="486"/>
      <c r="AN260" s="486"/>
      <c r="AO260" s="486"/>
      <c r="AP260" s="486"/>
      <c r="AQ260" s="486"/>
      <c r="AR260" s="486"/>
      <c r="AS260" s="486"/>
      <c r="AT260" s="486"/>
      <c r="AU260" s="486"/>
      <c r="AV260" s="486"/>
      <c r="AW260" s="486"/>
      <c r="AX260" s="486"/>
      <c r="AY260" s="486"/>
      <c r="AZ260" s="486"/>
      <c r="BA260" s="486"/>
      <c r="BB260" s="487"/>
      <c r="BC260" s="461">
        <v>15</v>
      </c>
      <c r="BD260" s="461"/>
      <c r="BE260" s="461"/>
      <c r="BF260" s="461"/>
      <c r="BG260" s="461"/>
      <c r="BH260" s="461">
        <v>5</v>
      </c>
      <c r="BI260" s="461"/>
      <c r="BJ260" s="461"/>
      <c r="BK260" s="461"/>
      <c r="BL260" s="461"/>
      <c r="BM260" s="461">
        <v>10</v>
      </c>
      <c r="BN260" s="461"/>
      <c r="BO260" s="461"/>
      <c r="BP260" s="461"/>
      <c r="BQ260" s="461"/>
    </row>
    <row r="261" spans="2:69" s="4" customFormat="1" ht="15" customHeight="1" thickBot="1">
      <c r="B261" s="491" t="s">
        <v>889</v>
      </c>
      <c r="C261" s="492"/>
      <c r="D261" s="492"/>
      <c r="E261" s="492"/>
      <c r="F261" s="492"/>
      <c r="G261" s="492"/>
      <c r="H261" s="492"/>
      <c r="I261" s="492"/>
      <c r="J261" s="492"/>
      <c r="K261" s="492"/>
      <c r="L261" s="492"/>
      <c r="M261" s="492"/>
      <c r="N261" s="492"/>
      <c r="O261" s="492"/>
      <c r="P261" s="492"/>
      <c r="Q261" s="492"/>
      <c r="R261" s="492"/>
      <c r="S261" s="492"/>
      <c r="T261" s="492"/>
      <c r="U261" s="470">
        <v>24</v>
      </c>
      <c r="V261" s="470"/>
      <c r="W261" s="470"/>
      <c r="X261" s="470"/>
      <c r="Y261" s="470"/>
      <c r="Z261" s="470">
        <v>18</v>
      </c>
      <c r="AA261" s="470"/>
      <c r="AB261" s="470"/>
      <c r="AC261" s="470"/>
      <c r="AD261" s="470"/>
      <c r="AE261" s="470">
        <v>6</v>
      </c>
      <c r="AF261" s="470"/>
      <c r="AG261" s="470"/>
      <c r="AH261" s="470"/>
      <c r="AI261" s="493"/>
      <c r="AJ261" s="486" t="s">
        <v>890</v>
      </c>
      <c r="AK261" s="486"/>
      <c r="AL261" s="486"/>
      <c r="AM261" s="486"/>
      <c r="AN261" s="486"/>
      <c r="AO261" s="486"/>
      <c r="AP261" s="486"/>
      <c r="AQ261" s="486"/>
      <c r="AR261" s="486"/>
      <c r="AS261" s="486"/>
      <c r="AT261" s="486"/>
      <c r="AU261" s="486"/>
      <c r="AV261" s="486"/>
      <c r="AW261" s="486"/>
      <c r="AX261" s="486"/>
      <c r="AY261" s="486"/>
      <c r="AZ261" s="486"/>
      <c r="BA261" s="486"/>
      <c r="BB261" s="487"/>
      <c r="BC261" s="461" t="s">
        <v>949</v>
      </c>
      <c r="BD261" s="461"/>
      <c r="BE261" s="461"/>
      <c r="BF261" s="461"/>
      <c r="BG261" s="461"/>
      <c r="BH261" s="461" t="s">
        <v>950</v>
      </c>
      <c r="BI261" s="461"/>
      <c r="BJ261" s="461"/>
      <c r="BK261" s="461"/>
      <c r="BL261" s="461"/>
      <c r="BM261" s="461">
        <v>1</v>
      </c>
      <c r="BN261" s="461"/>
      <c r="BO261" s="461"/>
      <c r="BP261" s="461"/>
      <c r="BQ261" s="461"/>
    </row>
    <row r="262" spans="2:69" s="4" customFormat="1" ht="15" customHeight="1">
      <c r="B262" s="341" t="s">
        <v>891</v>
      </c>
      <c r="C262" s="341"/>
      <c r="D262" s="341"/>
      <c r="E262" s="341"/>
      <c r="F262" s="341"/>
      <c r="G262" s="341"/>
      <c r="H262" s="341"/>
      <c r="I262" s="341"/>
      <c r="J262" s="341"/>
      <c r="K262" s="341"/>
      <c r="L262" s="341"/>
      <c r="M262" s="341"/>
      <c r="N262" s="341"/>
      <c r="O262" s="341"/>
      <c r="P262" s="341"/>
      <c r="Q262" s="341"/>
      <c r="R262" s="341"/>
      <c r="S262" s="341"/>
      <c r="T262" s="341"/>
      <c r="U262" s="342">
        <v>7</v>
      </c>
      <c r="V262" s="342"/>
      <c r="W262" s="342"/>
      <c r="X262" s="342"/>
      <c r="Y262" s="342"/>
      <c r="Z262" s="519">
        <v>6</v>
      </c>
      <c r="AA262" s="529"/>
      <c r="AB262" s="529"/>
      <c r="AC262" s="529"/>
      <c r="AD262" s="530"/>
      <c r="AE262" s="342">
        <v>1</v>
      </c>
      <c r="AF262" s="342"/>
      <c r="AG262" s="342"/>
      <c r="AH262" s="342"/>
      <c r="AI262" s="519"/>
      <c r="AJ262" s="524" t="s">
        <v>892</v>
      </c>
      <c r="AK262" s="486"/>
      <c r="AL262" s="486"/>
      <c r="AM262" s="486"/>
      <c r="AN262" s="486"/>
      <c r="AO262" s="486"/>
      <c r="AP262" s="486"/>
      <c r="AQ262" s="486"/>
      <c r="AR262" s="486"/>
      <c r="AS262" s="486"/>
      <c r="AT262" s="486"/>
      <c r="AU262" s="486"/>
      <c r="AV262" s="486"/>
      <c r="AW262" s="486"/>
      <c r="AX262" s="486"/>
      <c r="AY262" s="486"/>
      <c r="AZ262" s="486"/>
      <c r="BA262" s="486"/>
      <c r="BB262" s="487"/>
      <c r="BC262" s="461">
        <v>20</v>
      </c>
      <c r="BD262" s="461"/>
      <c r="BE262" s="461"/>
      <c r="BF262" s="461"/>
      <c r="BG262" s="461"/>
      <c r="BH262" s="461">
        <v>15</v>
      </c>
      <c r="BI262" s="461"/>
      <c r="BJ262" s="461"/>
      <c r="BK262" s="461"/>
      <c r="BL262" s="461"/>
      <c r="BM262" s="461">
        <v>5</v>
      </c>
      <c r="BN262" s="461"/>
      <c r="BO262" s="461"/>
      <c r="BP262" s="461"/>
      <c r="BQ262" s="461"/>
    </row>
    <row r="263" spans="2:69" s="4" customFormat="1" ht="15" customHeight="1" thickBot="1">
      <c r="B263" s="319" t="s">
        <v>893</v>
      </c>
      <c r="C263" s="319"/>
      <c r="D263" s="319"/>
      <c r="E263" s="319"/>
      <c r="F263" s="319"/>
      <c r="G263" s="319"/>
      <c r="H263" s="319"/>
      <c r="I263" s="319"/>
      <c r="J263" s="319"/>
      <c r="K263" s="319"/>
      <c r="L263" s="319"/>
      <c r="M263" s="319"/>
      <c r="N263" s="319"/>
      <c r="O263" s="319"/>
      <c r="P263" s="319"/>
      <c r="Q263" s="319"/>
      <c r="R263" s="319"/>
      <c r="S263" s="319"/>
      <c r="T263" s="319"/>
      <c r="U263" s="297" t="s">
        <v>933</v>
      </c>
      <c r="V263" s="297"/>
      <c r="W263" s="297"/>
      <c r="X263" s="297"/>
      <c r="Y263" s="297"/>
      <c r="Z263" s="520" t="s">
        <v>933</v>
      </c>
      <c r="AA263" s="532"/>
      <c r="AB263" s="532"/>
      <c r="AC263" s="532"/>
      <c r="AD263" s="533"/>
      <c r="AE263" s="297"/>
      <c r="AF263" s="297"/>
      <c r="AG263" s="297"/>
      <c r="AH263" s="297"/>
      <c r="AI263" s="520"/>
      <c r="AJ263" s="483" t="s">
        <v>894</v>
      </c>
      <c r="AK263" s="484"/>
      <c r="AL263" s="484"/>
      <c r="AM263" s="484"/>
      <c r="AN263" s="484"/>
      <c r="AO263" s="484"/>
      <c r="AP263" s="484"/>
      <c r="AQ263" s="484"/>
      <c r="AR263" s="484"/>
      <c r="AS263" s="484"/>
      <c r="AT263" s="484"/>
      <c r="AU263" s="484"/>
      <c r="AV263" s="484"/>
      <c r="AW263" s="484"/>
      <c r="AX263" s="484"/>
      <c r="AY263" s="484"/>
      <c r="AZ263" s="484"/>
      <c r="BA263" s="484"/>
      <c r="BB263" s="485"/>
      <c r="BC263" s="479">
        <v>9</v>
      </c>
      <c r="BD263" s="479"/>
      <c r="BE263" s="479"/>
      <c r="BF263" s="479"/>
      <c r="BG263" s="479"/>
      <c r="BH263" s="479">
        <v>5</v>
      </c>
      <c r="BI263" s="479"/>
      <c r="BJ263" s="479"/>
      <c r="BK263" s="479"/>
      <c r="BL263" s="479"/>
      <c r="BM263" s="479">
        <v>4</v>
      </c>
      <c r="BN263" s="479"/>
      <c r="BO263" s="479"/>
      <c r="BP263" s="479"/>
      <c r="BQ263" s="479"/>
    </row>
    <row r="264" spans="2:69" s="4" customFormat="1" ht="15" customHeight="1" thickBot="1">
      <c r="B264" s="319" t="s">
        <v>895</v>
      </c>
      <c r="C264" s="319"/>
      <c r="D264" s="319"/>
      <c r="E264" s="319"/>
      <c r="F264" s="319"/>
      <c r="G264" s="319"/>
      <c r="H264" s="319"/>
      <c r="I264" s="319"/>
      <c r="J264" s="319"/>
      <c r="K264" s="319"/>
      <c r="L264" s="319"/>
      <c r="M264" s="319"/>
      <c r="N264" s="319"/>
      <c r="O264" s="319"/>
      <c r="P264" s="319"/>
      <c r="Q264" s="319"/>
      <c r="R264" s="319"/>
      <c r="S264" s="319"/>
      <c r="T264" s="319"/>
      <c r="U264" s="297" t="s">
        <v>934</v>
      </c>
      <c r="V264" s="297"/>
      <c r="W264" s="297"/>
      <c r="X264" s="297"/>
      <c r="Y264" s="297"/>
      <c r="Z264" s="520" t="s">
        <v>935</v>
      </c>
      <c r="AA264" s="532"/>
      <c r="AB264" s="532"/>
      <c r="AC264" s="532"/>
      <c r="AD264" s="533"/>
      <c r="AE264" s="297">
        <v>2</v>
      </c>
      <c r="AF264" s="297"/>
      <c r="AG264" s="297"/>
      <c r="AH264" s="297"/>
      <c r="AI264" s="520"/>
      <c r="AJ264" s="521" t="s">
        <v>896</v>
      </c>
      <c r="AK264" s="522"/>
      <c r="AL264" s="522"/>
      <c r="AM264" s="522"/>
      <c r="AN264" s="522"/>
      <c r="AO264" s="522"/>
      <c r="AP264" s="522"/>
      <c r="AQ264" s="522"/>
      <c r="AR264" s="522"/>
      <c r="AS264" s="522"/>
      <c r="AT264" s="522"/>
      <c r="AU264" s="522"/>
      <c r="AV264" s="522"/>
      <c r="AW264" s="522"/>
      <c r="AX264" s="522"/>
      <c r="AY264" s="522"/>
      <c r="AZ264" s="522"/>
      <c r="BA264" s="522"/>
      <c r="BB264" s="523"/>
      <c r="BC264" s="466">
        <v>6</v>
      </c>
      <c r="BD264" s="466"/>
      <c r="BE264" s="466"/>
      <c r="BF264" s="466"/>
      <c r="BG264" s="466"/>
      <c r="BH264" s="466">
        <v>5</v>
      </c>
      <c r="BI264" s="466"/>
      <c r="BJ264" s="466"/>
      <c r="BK264" s="466"/>
      <c r="BL264" s="466"/>
      <c r="BM264" s="466">
        <v>1</v>
      </c>
      <c r="BN264" s="466"/>
      <c r="BO264" s="466"/>
      <c r="BP264" s="466"/>
      <c r="BQ264" s="478"/>
    </row>
    <row r="265" spans="2:69" s="4" customFormat="1" ht="15" customHeight="1" thickBot="1">
      <c r="B265" s="458" t="s">
        <v>897</v>
      </c>
      <c r="C265" s="459"/>
      <c r="D265" s="459"/>
      <c r="E265" s="459"/>
      <c r="F265" s="459"/>
      <c r="G265" s="459"/>
      <c r="H265" s="459"/>
      <c r="I265" s="459"/>
      <c r="J265" s="459"/>
      <c r="K265" s="459"/>
      <c r="L265" s="459"/>
      <c r="M265" s="459"/>
      <c r="N265" s="459"/>
      <c r="O265" s="459"/>
      <c r="P265" s="459"/>
      <c r="Q265" s="459"/>
      <c r="R265" s="459"/>
      <c r="S265" s="459"/>
      <c r="T265" s="460"/>
      <c r="U265" s="297" t="s">
        <v>936</v>
      </c>
      <c r="V265" s="297"/>
      <c r="W265" s="297"/>
      <c r="X265" s="297"/>
      <c r="Y265" s="297"/>
      <c r="Z265" s="461" t="s">
        <v>937</v>
      </c>
      <c r="AA265" s="461"/>
      <c r="AB265" s="461"/>
      <c r="AC265" s="461"/>
      <c r="AD265" s="461"/>
      <c r="AE265" s="461">
        <v>1</v>
      </c>
      <c r="AF265" s="461"/>
      <c r="AG265" s="461"/>
      <c r="AH265" s="461"/>
      <c r="AI265" s="509"/>
      <c r="AJ265" s="521" t="s">
        <v>898</v>
      </c>
      <c r="AK265" s="522"/>
      <c r="AL265" s="522"/>
      <c r="AM265" s="522"/>
      <c r="AN265" s="522"/>
      <c r="AO265" s="522"/>
      <c r="AP265" s="522"/>
      <c r="AQ265" s="522"/>
      <c r="AR265" s="522"/>
      <c r="AS265" s="522"/>
      <c r="AT265" s="522"/>
      <c r="AU265" s="522"/>
      <c r="AV265" s="522"/>
      <c r="AW265" s="522"/>
      <c r="AX265" s="522"/>
      <c r="AY265" s="522"/>
      <c r="AZ265" s="522"/>
      <c r="BA265" s="522"/>
      <c r="BB265" s="523"/>
      <c r="BC265" s="466" t="s">
        <v>951</v>
      </c>
      <c r="BD265" s="466"/>
      <c r="BE265" s="466"/>
      <c r="BF265" s="466"/>
      <c r="BG265" s="466"/>
      <c r="BH265" s="466" t="s">
        <v>942</v>
      </c>
      <c r="BI265" s="466"/>
      <c r="BJ265" s="466"/>
      <c r="BK265" s="466"/>
      <c r="BL265" s="466"/>
      <c r="BM265" s="466" t="s">
        <v>932</v>
      </c>
      <c r="BN265" s="466"/>
      <c r="BO265" s="466"/>
      <c r="BP265" s="466"/>
      <c r="BQ265" s="478"/>
    </row>
    <row r="266" spans="2:69" s="4" customFormat="1" ht="13.5" thickBot="1">
      <c r="B266" s="458" t="s">
        <v>899</v>
      </c>
      <c r="C266" s="459"/>
      <c r="D266" s="459"/>
      <c r="E266" s="459"/>
      <c r="F266" s="459"/>
      <c r="G266" s="459"/>
      <c r="H266" s="459"/>
      <c r="I266" s="459"/>
      <c r="J266" s="459"/>
      <c r="K266" s="459"/>
      <c r="L266" s="459"/>
      <c r="M266" s="459"/>
      <c r="N266" s="459"/>
      <c r="O266" s="459"/>
      <c r="P266" s="459"/>
      <c r="Q266" s="459"/>
      <c r="R266" s="459"/>
      <c r="S266" s="459"/>
      <c r="T266" s="460"/>
      <c r="U266" s="297" t="s">
        <v>938</v>
      </c>
      <c r="V266" s="297"/>
      <c r="W266" s="297"/>
      <c r="X266" s="297"/>
      <c r="Y266" s="297"/>
      <c r="Z266" s="461" t="s">
        <v>939</v>
      </c>
      <c r="AA266" s="461"/>
      <c r="AB266" s="461"/>
      <c r="AC266" s="461"/>
      <c r="AD266" s="461"/>
      <c r="AE266" s="461" t="s">
        <v>932</v>
      </c>
      <c r="AF266" s="461"/>
      <c r="AG266" s="461"/>
      <c r="AH266" s="461"/>
      <c r="AI266" s="509"/>
      <c r="AJ266" s="521" t="s">
        <v>900</v>
      </c>
      <c r="AK266" s="522"/>
      <c r="AL266" s="522"/>
      <c r="AM266" s="522"/>
      <c r="AN266" s="522"/>
      <c r="AO266" s="522"/>
      <c r="AP266" s="522"/>
      <c r="AQ266" s="522"/>
      <c r="AR266" s="522"/>
      <c r="AS266" s="522"/>
      <c r="AT266" s="522"/>
      <c r="AU266" s="522"/>
      <c r="AV266" s="522"/>
      <c r="AW266" s="522"/>
      <c r="AX266" s="522"/>
      <c r="AY266" s="522"/>
      <c r="AZ266" s="522"/>
      <c r="BA266" s="522"/>
      <c r="BB266" s="523"/>
      <c r="BC266" s="466">
        <v>3</v>
      </c>
      <c r="BD266" s="466"/>
      <c r="BE266" s="466"/>
      <c r="BF266" s="466"/>
      <c r="BG266" s="466"/>
      <c r="BH266" s="466">
        <v>2</v>
      </c>
      <c r="BI266" s="466"/>
      <c r="BJ266" s="466"/>
      <c r="BK266" s="466"/>
      <c r="BL266" s="466"/>
      <c r="BM266" s="466">
        <v>1</v>
      </c>
      <c r="BN266" s="466"/>
      <c r="BO266" s="466"/>
      <c r="BP266" s="466"/>
      <c r="BQ266" s="478"/>
    </row>
    <row r="267" spans="2:69" s="4" customFormat="1" ht="13.5" thickBot="1">
      <c r="B267" s="472" t="s">
        <v>901</v>
      </c>
      <c r="C267" s="473"/>
      <c r="D267" s="473"/>
      <c r="E267" s="473"/>
      <c r="F267" s="473"/>
      <c r="G267" s="473"/>
      <c r="H267" s="473"/>
      <c r="I267" s="473"/>
      <c r="J267" s="473"/>
      <c r="K267" s="473"/>
      <c r="L267" s="473"/>
      <c r="M267" s="473"/>
      <c r="N267" s="473"/>
      <c r="O267" s="473"/>
      <c r="P267" s="473"/>
      <c r="Q267" s="473"/>
      <c r="R267" s="473"/>
      <c r="S267" s="473"/>
      <c r="T267" s="474"/>
      <c r="U267" s="475">
        <v>3</v>
      </c>
      <c r="V267" s="475"/>
      <c r="W267" s="475"/>
      <c r="X267" s="475"/>
      <c r="Y267" s="475"/>
      <c r="Z267" s="479">
        <v>1</v>
      </c>
      <c r="AA267" s="479"/>
      <c r="AB267" s="479"/>
      <c r="AC267" s="479"/>
      <c r="AD267" s="479"/>
      <c r="AE267" s="479">
        <v>2</v>
      </c>
      <c r="AF267" s="479"/>
      <c r="AG267" s="479"/>
      <c r="AH267" s="479"/>
      <c r="AI267" s="505"/>
      <c r="AJ267" s="521" t="s">
        <v>902</v>
      </c>
      <c r="AK267" s="522"/>
      <c r="AL267" s="522"/>
      <c r="AM267" s="522"/>
      <c r="AN267" s="522"/>
      <c r="AO267" s="522"/>
      <c r="AP267" s="522"/>
      <c r="AQ267" s="522"/>
      <c r="AR267" s="522"/>
      <c r="AS267" s="522"/>
      <c r="AT267" s="522"/>
      <c r="AU267" s="522"/>
      <c r="AV267" s="522"/>
      <c r="AW267" s="522"/>
      <c r="AX267" s="522"/>
      <c r="AY267" s="522"/>
      <c r="AZ267" s="522"/>
      <c r="BA267" s="522"/>
      <c r="BB267" s="523"/>
      <c r="BC267" s="466">
        <v>4</v>
      </c>
      <c r="BD267" s="466"/>
      <c r="BE267" s="466"/>
      <c r="BF267" s="466"/>
      <c r="BG267" s="466"/>
      <c r="BH267" s="466">
        <v>1</v>
      </c>
      <c r="BI267" s="466"/>
      <c r="BJ267" s="466"/>
      <c r="BK267" s="466"/>
      <c r="BL267" s="466"/>
      <c r="BM267" s="466">
        <v>3</v>
      </c>
      <c r="BN267" s="466"/>
      <c r="BO267" s="466"/>
      <c r="BP267" s="466"/>
      <c r="BQ267" s="478"/>
    </row>
    <row r="268" spans="2:69" s="4" customFormat="1" ht="15" customHeight="1" thickBot="1">
      <c r="B268" s="467" t="s">
        <v>903</v>
      </c>
      <c r="C268" s="468"/>
      <c r="D268" s="468"/>
      <c r="E268" s="468"/>
      <c r="F268" s="468"/>
      <c r="G268" s="468"/>
      <c r="H268" s="468"/>
      <c r="I268" s="468"/>
      <c r="J268" s="468"/>
      <c r="K268" s="468"/>
      <c r="L268" s="468"/>
      <c r="M268" s="468"/>
      <c r="N268" s="468"/>
      <c r="O268" s="468"/>
      <c r="P268" s="468"/>
      <c r="Q268" s="468"/>
      <c r="R268" s="468"/>
      <c r="S268" s="468"/>
      <c r="T268" s="469"/>
      <c r="U268" s="470">
        <v>46</v>
      </c>
      <c r="V268" s="470"/>
      <c r="W268" s="470"/>
      <c r="X268" s="470"/>
      <c r="Y268" s="470"/>
      <c r="Z268" s="470">
        <v>36</v>
      </c>
      <c r="AA268" s="470"/>
      <c r="AB268" s="470"/>
      <c r="AC268" s="470"/>
      <c r="AD268" s="470"/>
      <c r="AE268" s="470">
        <v>10</v>
      </c>
      <c r="AF268" s="470"/>
      <c r="AG268" s="470"/>
      <c r="AH268" s="470"/>
      <c r="AI268" s="471"/>
      <c r="AJ268" s="546" t="s">
        <v>904</v>
      </c>
      <c r="AK268" s="547"/>
      <c r="AL268" s="547"/>
      <c r="AM268" s="547"/>
      <c r="AN268" s="547"/>
      <c r="AO268" s="547"/>
      <c r="AP268" s="547"/>
      <c r="AQ268" s="547"/>
      <c r="AR268" s="547"/>
      <c r="AS268" s="547"/>
      <c r="AT268" s="547"/>
      <c r="AU268" s="547"/>
      <c r="AV268" s="547"/>
      <c r="AW268" s="547"/>
      <c r="AX268" s="547"/>
      <c r="AY268" s="547"/>
      <c r="AZ268" s="547"/>
      <c r="BA268" s="547"/>
      <c r="BB268" s="548"/>
      <c r="BC268" s="466" t="s">
        <v>939</v>
      </c>
      <c r="BD268" s="466"/>
      <c r="BE268" s="466"/>
      <c r="BF268" s="466"/>
      <c r="BG268" s="466"/>
      <c r="BH268" s="466" t="s">
        <v>931</v>
      </c>
      <c r="BI268" s="466"/>
      <c r="BJ268" s="466"/>
      <c r="BK268" s="466"/>
      <c r="BL268" s="466"/>
      <c r="BM268" s="466" t="s">
        <v>932</v>
      </c>
      <c r="BN268" s="466"/>
      <c r="BO268" s="466"/>
      <c r="BP268" s="466"/>
      <c r="BQ268" s="478"/>
    </row>
    <row r="269" spans="2:69" ht="15" customHeight="1" thickBot="1">
      <c r="B269" s="462" t="s">
        <v>905</v>
      </c>
      <c r="C269" s="463"/>
      <c r="D269" s="463"/>
      <c r="E269" s="463"/>
      <c r="F269" s="463"/>
      <c r="G269" s="463"/>
      <c r="H269" s="463"/>
      <c r="I269" s="463"/>
      <c r="J269" s="463"/>
      <c r="K269" s="463"/>
      <c r="L269" s="463"/>
      <c r="M269" s="463"/>
      <c r="N269" s="463"/>
      <c r="O269" s="463"/>
      <c r="P269" s="463"/>
      <c r="Q269" s="463"/>
      <c r="R269" s="463"/>
      <c r="S269" s="463"/>
      <c r="T269" s="464"/>
      <c r="U269" s="342" t="s">
        <v>940</v>
      </c>
      <c r="V269" s="342"/>
      <c r="W269" s="342"/>
      <c r="X269" s="342"/>
      <c r="Y269" s="342"/>
      <c r="Z269" s="465" t="s">
        <v>941</v>
      </c>
      <c r="AA269" s="465"/>
      <c r="AB269" s="465"/>
      <c r="AC269" s="465"/>
      <c r="AD269" s="465"/>
      <c r="AE269" s="465" t="s">
        <v>929</v>
      </c>
      <c r="AF269" s="465"/>
      <c r="AG269" s="465"/>
      <c r="AH269" s="465"/>
      <c r="AI269" s="503"/>
      <c r="AJ269" s="516" t="s">
        <v>906</v>
      </c>
      <c r="AK269" s="517"/>
      <c r="AL269" s="517"/>
      <c r="AM269" s="517"/>
      <c r="AN269" s="517"/>
      <c r="AO269" s="517"/>
      <c r="AP269" s="517"/>
      <c r="AQ269" s="517"/>
      <c r="AR269" s="517"/>
      <c r="AS269" s="517"/>
      <c r="AT269" s="517"/>
      <c r="AU269" s="517"/>
      <c r="AV269" s="517"/>
      <c r="AW269" s="517"/>
      <c r="AX269" s="517"/>
      <c r="AY269" s="517"/>
      <c r="AZ269" s="517"/>
      <c r="BA269" s="517"/>
      <c r="BB269" s="518"/>
      <c r="BC269" s="466">
        <v>20</v>
      </c>
      <c r="BD269" s="466"/>
      <c r="BE269" s="466"/>
      <c r="BF269" s="466"/>
      <c r="BG269" s="466"/>
      <c r="BH269" s="466">
        <v>20</v>
      </c>
      <c r="BI269" s="466"/>
      <c r="BJ269" s="466"/>
      <c r="BK269" s="466"/>
      <c r="BL269" s="466"/>
      <c r="BM269" s="466">
        <v>0</v>
      </c>
      <c r="BN269" s="466"/>
      <c r="BO269" s="466"/>
      <c r="BP269" s="466"/>
      <c r="BQ269" s="478"/>
    </row>
    <row r="270" spans="2:69" ht="15" customHeight="1">
      <c r="B270" s="458" t="s">
        <v>907</v>
      </c>
      <c r="C270" s="459"/>
      <c r="D270" s="459"/>
      <c r="E270" s="459"/>
      <c r="F270" s="459"/>
      <c r="G270" s="459"/>
      <c r="H270" s="459"/>
      <c r="I270" s="459"/>
      <c r="J270" s="459"/>
      <c r="K270" s="459"/>
      <c r="L270" s="459"/>
      <c r="M270" s="459"/>
      <c r="N270" s="459"/>
      <c r="O270" s="459"/>
      <c r="P270" s="459"/>
      <c r="Q270" s="459"/>
      <c r="R270" s="459"/>
      <c r="S270" s="459"/>
      <c r="T270" s="460"/>
      <c r="U270" s="297" t="s">
        <v>942</v>
      </c>
      <c r="V270" s="297"/>
      <c r="W270" s="297"/>
      <c r="X270" s="297"/>
      <c r="Y270" s="297"/>
      <c r="Z270" s="461" t="s">
        <v>942</v>
      </c>
      <c r="AA270" s="461"/>
      <c r="AB270" s="461"/>
      <c r="AC270" s="461"/>
      <c r="AD270" s="461"/>
      <c r="AE270" s="461"/>
      <c r="AF270" s="461"/>
      <c r="AG270" s="461"/>
      <c r="AH270" s="461"/>
      <c r="AI270" s="509"/>
      <c r="AJ270" s="462" t="s">
        <v>908</v>
      </c>
      <c r="AK270" s="463"/>
      <c r="AL270" s="463"/>
      <c r="AM270" s="463"/>
      <c r="AN270" s="463"/>
      <c r="AO270" s="463"/>
      <c r="AP270" s="463"/>
      <c r="AQ270" s="463"/>
      <c r="AR270" s="463"/>
      <c r="AS270" s="463"/>
      <c r="AT270" s="463"/>
      <c r="AU270" s="463"/>
      <c r="AV270" s="463"/>
      <c r="AW270" s="463"/>
      <c r="AX270" s="463"/>
      <c r="AY270" s="463"/>
      <c r="AZ270" s="463"/>
      <c r="BA270" s="463"/>
      <c r="BB270" s="464"/>
      <c r="BC270" s="465">
        <v>10</v>
      </c>
      <c r="BD270" s="465"/>
      <c r="BE270" s="465"/>
      <c r="BF270" s="465"/>
      <c r="BG270" s="465"/>
      <c r="BH270" s="465">
        <v>10</v>
      </c>
      <c r="BI270" s="465"/>
      <c r="BJ270" s="465"/>
      <c r="BK270" s="465"/>
      <c r="BL270" s="465"/>
      <c r="BM270" s="465"/>
      <c r="BN270" s="465"/>
      <c r="BO270" s="465"/>
      <c r="BP270" s="465"/>
      <c r="BQ270" s="465"/>
    </row>
    <row r="271" spans="2:69" ht="15" customHeight="1" thickBot="1">
      <c r="B271" s="458" t="s">
        <v>909</v>
      </c>
      <c r="C271" s="459"/>
      <c r="D271" s="459"/>
      <c r="E271" s="459"/>
      <c r="F271" s="459"/>
      <c r="G271" s="459"/>
      <c r="H271" s="459"/>
      <c r="I271" s="459"/>
      <c r="J271" s="459"/>
      <c r="K271" s="459"/>
      <c r="L271" s="459"/>
      <c r="M271" s="459"/>
      <c r="N271" s="459"/>
      <c r="O271" s="459"/>
      <c r="P271" s="459"/>
      <c r="Q271" s="459"/>
      <c r="R271" s="459"/>
      <c r="S271" s="459"/>
      <c r="T271" s="460"/>
      <c r="U271" s="297">
        <v>21</v>
      </c>
      <c r="V271" s="297"/>
      <c r="W271" s="297"/>
      <c r="X271" s="297"/>
      <c r="Y271" s="297"/>
      <c r="Z271" s="461">
        <v>16</v>
      </c>
      <c r="AA271" s="461"/>
      <c r="AB271" s="461"/>
      <c r="AC271" s="461"/>
      <c r="AD271" s="461"/>
      <c r="AE271" s="461">
        <v>5</v>
      </c>
      <c r="AF271" s="461"/>
      <c r="AG271" s="461"/>
      <c r="AH271" s="461"/>
      <c r="AI271" s="509"/>
      <c r="AJ271" s="472" t="s">
        <v>910</v>
      </c>
      <c r="AK271" s="473"/>
      <c r="AL271" s="473"/>
      <c r="AM271" s="473"/>
      <c r="AN271" s="473"/>
      <c r="AO271" s="473"/>
      <c r="AP271" s="473"/>
      <c r="AQ271" s="473"/>
      <c r="AR271" s="473"/>
      <c r="AS271" s="473"/>
      <c r="AT271" s="473"/>
      <c r="AU271" s="473"/>
      <c r="AV271" s="473"/>
      <c r="AW271" s="473"/>
      <c r="AX271" s="473"/>
      <c r="AY271" s="473"/>
      <c r="AZ271" s="473"/>
      <c r="BA271" s="473"/>
      <c r="BB271" s="474"/>
      <c r="BC271" s="479">
        <v>10</v>
      </c>
      <c r="BD271" s="479"/>
      <c r="BE271" s="479"/>
      <c r="BF271" s="479"/>
      <c r="BG271" s="479"/>
      <c r="BH271" s="479">
        <v>10</v>
      </c>
      <c r="BI271" s="479"/>
      <c r="BJ271" s="479"/>
      <c r="BK271" s="479"/>
      <c r="BL271" s="479"/>
      <c r="BM271" s="479"/>
      <c r="BN271" s="479"/>
      <c r="BO271" s="479"/>
      <c r="BP271" s="479"/>
      <c r="BQ271" s="479"/>
    </row>
    <row r="272" spans="2:69" ht="15" customHeight="1" thickBot="1">
      <c r="B272" s="458" t="s">
        <v>911</v>
      </c>
      <c r="C272" s="459"/>
      <c r="D272" s="459"/>
      <c r="E272" s="459"/>
      <c r="F272" s="459"/>
      <c r="G272" s="459"/>
      <c r="H272" s="459"/>
      <c r="I272" s="459"/>
      <c r="J272" s="459"/>
      <c r="K272" s="459"/>
      <c r="L272" s="459"/>
      <c r="M272" s="459"/>
      <c r="N272" s="459"/>
      <c r="O272" s="459"/>
      <c r="P272" s="459"/>
      <c r="Q272" s="459"/>
      <c r="R272" s="459"/>
      <c r="S272" s="459"/>
      <c r="T272" s="460"/>
      <c r="U272" s="297">
        <v>8</v>
      </c>
      <c r="V272" s="297"/>
      <c r="W272" s="297"/>
      <c r="X272" s="297"/>
      <c r="Y272" s="297"/>
      <c r="Z272" s="461">
        <v>5</v>
      </c>
      <c r="AA272" s="461"/>
      <c r="AB272" s="461"/>
      <c r="AC272" s="461"/>
      <c r="AD272" s="461"/>
      <c r="AE272" s="461">
        <v>3</v>
      </c>
      <c r="AF272" s="461"/>
      <c r="AG272" s="461"/>
      <c r="AH272" s="461"/>
      <c r="AI272" s="509"/>
      <c r="AJ272" s="510" t="s">
        <v>912</v>
      </c>
      <c r="AK272" s="511"/>
      <c r="AL272" s="511"/>
      <c r="AM272" s="511"/>
      <c r="AN272" s="511"/>
      <c r="AO272" s="511"/>
      <c r="AP272" s="511"/>
      <c r="AQ272" s="511"/>
      <c r="AR272" s="511"/>
      <c r="AS272" s="511"/>
      <c r="AT272" s="511"/>
      <c r="AU272" s="511"/>
      <c r="AV272" s="511"/>
      <c r="AW272" s="511"/>
      <c r="AX272" s="511"/>
      <c r="AY272" s="511"/>
      <c r="AZ272" s="511"/>
      <c r="BA272" s="511"/>
      <c r="BB272" s="512"/>
      <c r="BC272" s="466">
        <v>14</v>
      </c>
      <c r="BD272" s="466"/>
      <c r="BE272" s="466"/>
      <c r="BF272" s="466"/>
      <c r="BG272" s="466"/>
      <c r="BH272" s="466">
        <v>10</v>
      </c>
      <c r="BI272" s="466"/>
      <c r="BJ272" s="466"/>
      <c r="BK272" s="466"/>
      <c r="BL272" s="466"/>
      <c r="BM272" s="466">
        <v>4</v>
      </c>
      <c r="BN272" s="466"/>
      <c r="BO272" s="466"/>
      <c r="BP272" s="466"/>
      <c r="BQ272" s="478"/>
    </row>
    <row r="273" spans="1:106" ht="15" customHeight="1" thickBot="1">
      <c r="B273" s="472" t="s">
        <v>913</v>
      </c>
      <c r="C273" s="473"/>
      <c r="D273" s="473"/>
      <c r="E273" s="473"/>
      <c r="F273" s="473"/>
      <c r="G273" s="473"/>
      <c r="H273" s="473"/>
      <c r="I273" s="473"/>
      <c r="J273" s="473"/>
      <c r="K273" s="473"/>
      <c r="L273" s="473"/>
      <c r="M273" s="473"/>
      <c r="N273" s="473"/>
      <c r="O273" s="473"/>
      <c r="P273" s="473"/>
      <c r="Q273" s="473"/>
      <c r="R273" s="473"/>
      <c r="S273" s="473"/>
      <c r="T273" s="474"/>
      <c r="U273" s="475">
        <v>7</v>
      </c>
      <c r="V273" s="475"/>
      <c r="W273" s="475"/>
      <c r="X273" s="475"/>
      <c r="Y273" s="475"/>
      <c r="Z273" s="479">
        <v>6</v>
      </c>
      <c r="AA273" s="479"/>
      <c r="AB273" s="479"/>
      <c r="AC273" s="479"/>
      <c r="AD273" s="479"/>
      <c r="AE273" s="479">
        <v>1</v>
      </c>
      <c r="AF273" s="479"/>
      <c r="AG273" s="479"/>
      <c r="AH273" s="479"/>
      <c r="AI273" s="505"/>
      <c r="AJ273" s="513"/>
      <c r="AK273" s="514"/>
      <c r="AL273" s="514"/>
      <c r="AM273" s="514"/>
      <c r="AN273" s="514"/>
      <c r="AO273" s="514"/>
      <c r="AP273" s="514"/>
      <c r="AQ273" s="514"/>
      <c r="AR273" s="514"/>
      <c r="AS273" s="514"/>
      <c r="AT273" s="514"/>
      <c r="AU273" s="514"/>
      <c r="AV273" s="514"/>
      <c r="AW273" s="514"/>
      <c r="AX273" s="514"/>
      <c r="AY273" s="514"/>
      <c r="AZ273" s="514"/>
      <c r="BA273" s="514"/>
      <c r="BB273" s="515"/>
      <c r="BC273" s="497"/>
      <c r="BD273" s="497"/>
      <c r="BE273" s="497"/>
      <c r="BF273" s="497"/>
      <c r="BG273" s="497"/>
      <c r="BH273" s="497"/>
      <c r="BI273" s="497"/>
      <c r="BJ273" s="497"/>
      <c r="BK273" s="497"/>
      <c r="BL273" s="497"/>
      <c r="BM273" s="497"/>
      <c r="BN273" s="497"/>
      <c r="BO273" s="497"/>
      <c r="BP273" s="497"/>
      <c r="BQ273" s="497"/>
    </row>
    <row r="274" spans="1:106" ht="15" customHeight="1" thickBot="1">
      <c r="B274" s="467" t="s">
        <v>914</v>
      </c>
      <c r="C274" s="468"/>
      <c r="D274" s="468"/>
      <c r="E274" s="468"/>
      <c r="F274" s="468"/>
      <c r="G274" s="468"/>
      <c r="H274" s="468"/>
      <c r="I274" s="468"/>
      <c r="J274" s="468"/>
      <c r="K274" s="468"/>
      <c r="L274" s="468"/>
      <c r="M274" s="468"/>
      <c r="N274" s="468"/>
      <c r="O274" s="468"/>
      <c r="P274" s="468"/>
      <c r="Q274" s="468"/>
      <c r="R274" s="468"/>
      <c r="S274" s="468"/>
      <c r="T274" s="469"/>
      <c r="U274" s="470">
        <v>68</v>
      </c>
      <c r="V274" s="470"/>
      <c r="W274" s="470"/>
      <c r="X274" s="470"/>
      <c r="Y274" s="470"/>
      <c r="Z274" s="470">
        <v>19</v>
      </c>
      <c r="AA274" s="470"/>
      <c r="AB274" s="470"/>
      <c r="AC274" s="470"/>
      <c r="AD274" s="470"/>
      <c r="AE274" s="470">
        <v>49</v>
      </c>
      <c r="AF274" s="470"/>
      <c r="AG274" s="470"/>
      <c r="AH274" s="470"/>
      <c r="AI274" s="471"/>
      <c r="AJ274" s="549" t="s">
        <v>915</v>
      </c>
      <c r="AK274" s="550"/>
      <c r="AL274" s="550"/>
      <c r="AM274" s="550"/>
      <c r="AN274" s="550"/>
      <c r="AO274" s="550"/>
      <c r="AP274" s="550"/>
      <c r="AQ274" s="550"/>
      <c r="AR274" s="550"/>
      <c r="AS274" s="550"/>
      <c r="AT274" s="550"/>
      <c r="AU274" s="550"/>
      <c r="AV274" s="550"/>
      <c r="AW274" s="550"/>
      <c r="AX274" s="550"/>
      <c r="AY274" s="550"/>
      <c r="AZ274" s="550"/>
      <c r="BA274" s="550"/>
      <c r="BB274" s="551"/>
      <c r="BC274" s="476">
        <v>364</v>
      </c>
      <c r="BD274" s="476"/>
      <c r="BE274" s="476"/>
      <c r="BF274" s="476"/>
      <c r="BG274" s="476"/>
      <c r="BH274" s="476">
        <v>232</v>
      </c>
      <c r="BI274" s="476"/>
      <c r="BJ274" s="476"/>
      <c r="BK274" s="476"/>
      <c r="BL274" s="476"/>
      <c r="BM274" s="476">
        <v>132</v>
      </c>
      <c r="BN274" s="476"/>
      <c r="BO274" s="476"/>
      <c r="BP274" s="476"/>
      <c r="BQ274" s="477"/>
    </row>
    <row r="275" spans="1:106" ht="15" customHeight="1">
      <c r="B275" s="462" t="s">
        <v>916</v>
      </c>
      <c r="C275" s="463"/>
      <c r="D275" s="463"/>
      <c r="E275" s="463"/>
      <c r="F275" s="463"/>
      <c r="G275" s="463"/>
      <c r="H275" s="463"/>
      <c r="I275" s="463"/>
      <c r="J275" s="463"/>
      <c r="K275" s="463"/>
      <c r="L275" s="463"/>
      <c r="M275" s="463"/>
      <c r="N275" s="463"/>
      <c r="O275" s="463"/>
      <c r="P275" s="463"/>
      <c r="Q275" s="463"/>
      <c r="R275" s="463"/>
      <c r="S275" s="463"/>
      <c r="T275" s="464"/>
      <c r="U275" s="342">
        <v>20</v>
      </c>
      <c r="V275" s="342"/>
      <c r="W275" s="342"/>
      <c r="X275" s="342"/>
      <c r="Y275" s="342"/>
      <c r="Z275" s="503">
        <v>9</v>
      </c>
      <c r="AA275" s="504"/>
      <c r="AB275" s="504"/>
      <c r="AC275" s="504"/>
      <c r="AD275" s="574"/>
      <c r="AE275" s="503">
        <v>11</v>
      </c>
      <c r="AF275" s="504"/>
      <c r="AG275" s="504"/>
      <c r="AH275" s="504"/>
      <c r="AI275" s="504"/>
      <c r="AJ275" s="506"/>
      <c r="AK275" s="507"/>
      <c r="AL275" s="507"/>
      <c r="AM275" s="507"/>
      <c r="AN275" s="507"/>
      <c r="AO275" s="507"/>
      <c r="AP275" s="507"/>
      <c r="AQ275" s="507"/>
      <c r="AR275" s="507"/>
      <c r="AS275" s="507"/>
      <c r="AT275" s="507"/>
      <c r="AU275" s="507"/>
      <c r="AV275" s="507"/>
      <c r="AW275" s="507"/>
      <c r="AX275" s="507"/>
      <c r="AY275" s="507"/>
      <c r="AZ275" s="507"/>
      <c r="BA275" s="507"/>
      <c r="BB275" s="508"/>
      <c r="BC275" s="501"/>
      <c r="BD275" s="495"/>
      <c r="BE275" s="495"/>
      <c r="BF275" s="495"/>
      <c r="BG275" s="496"/>
      <c r="BH275" s="501"/>
      <c r="BI275" s="495"/>
      <c r="BJ275" s="495"/>
      <c r="BK275" s="495"/>
      <c r="BL275" s="502"/>
      <c r="BM275" s="494"/>
      <c r="BN275" s="495"/>
      <c r="BO275" s="495"/>
      <c r="BP275" s="495"/>
      <c r="BQ275" s="496"/>
      <c r="DB275" s="44"/>
    </row>
    <row r="276" spans="1:106" ht="15" customHeight="1">
      <c r="B276" s="458" t="s">
        <v>917</v>
      </c>
      <c r="C276" s="459"/>
      <c r="D276" s="459"/>
      <c r="E276" s="459"/>
      <c r="F276" s="459"/>
      <c r="G276" s="459"/>
      <c r="H276" s="459"/>
      <c r="I276" s="459"/>
      <c r="J276" s="459"/>
      <c r="K276" s="459"/>
      <c r="L276" s="459"/>
      <c r="M276" s="459"/>
      <c r="N276" s="459"/>
      <c r="O276" s="459"/>
      <c r="P276" s="459"/>
      <c r="Q276" s="459"/>
      <c r="R276" s="459"/>
      <c r="S276" s="459"/>
      <c r="T276" s="460"/>
      <c r="U276" s="297" t="s">
        <v>943</v>
      </c>
      <c r="V276" s="297"/>
      <c r="W276" s="297"/>
      <c r="X276" s="297"/>
      <c r="Y276" s="297"/>
      <c r="Z276" s="461" t="s">
        <v>944</v>
      </c>
      <c r="AA276" s="461"/>
      <c r="AB276" s="461"/>
      <c r="AC276" s="461"/>
      <c r="AD276" s="461"/>
      <c r="AE276" s="461">
        <v>22</v>
      </c>
      <c r="AF276" s="461"/>
      <c r="AG276" s="461"/>
      <c r="AH276" s="461"/>
      <c r="AI276" s="509"/>
      <c r="AJ276" s="408"/>
      <c r="AK276" s="394"/>
      <c r="AL276" s="394"/>
      <c r="AM276" s="394"/>
      <c r="AN276" s="394"/>
      <c r="AO276" s="394"/>
      <c r="AP276" s="394"/>
      <c r="AQ276" s="394"/>
      <c r="AR276" s="394"/>
      <c r="AS276" s="394"/>
      <c r="AT276" s="394"/>
      <c r="AU276" s="394"/>
      <c r="AV276" s="394"/>
      <c r="AW276" s="394"/>
      <c r="AX276" s="394"/>
      <c r="AY276" s="394"/>
      <c r="AZ276" s="394"/>
      <c r="BA276" s="394"/>
      <c r="BB276" s="395"/>
      <c r="BC276" s="571"/>
      <c r="BD276" s="572"/>
      <c r="BE276" s="572"/>
      <c r="BF276" s="572"/>
      <c r="BG276" s="573"/>
      <c r="BH276" s="498"/>
      <c r="BI276" s="128"/>
      <c r="BJ276" s="128"/>
      <c r="BK276" s="128"/>
      <c r="BL276" s="499"/>
      <c r="BM276" s="500"/>
      <c r="BN276" s="128"/>
      <c r="BO276" s="128"/>
      <c r="BP276" s="128"/>
      <c r="BQ276" s="129"/>
    </row>
    <row r="277" spans="1:106" ht="15" customHeight="1" thickBot="1">
      <c r="B277" s="472" t="s">
        <v>918</v>
      </c>
      <c r="C277" s="473"/>
      <c r="D277" s="473"/>
      <c r="E277" s="473"/>
      <c r="F277" s="473"/>
      <c r="G277" s="473"/>
      <c r="H277" s="473"/>
      <c r="I277" s="473"/>
      <c r="J277" s="473"/>
      <c r="K277" s="473"/>
      <c r="L277" s="473"/>
      <c r="M277" s="473"/>
      <c r="N277" s="473"/>
      <c r="O277" s="473"/>
      <c r="P277" s="473"/>
      <c r="Q277" s="473"/>
      <c r="R277" s="473"/>
      <c r="S277" s="473"/>
      <c r="T277" s="474"/>
      <c r="U277" s="475">
        <v>19</v>
      </c>
      <c r="V277" s="475"/>
      <c r="W277" s="475"/>
      <c r="X277" s="475"/>
      <c r="Y277" s="475"/>
      <c r="Z277" s="479">
        <v>3</v>
      </c>
      <c r="AA277" s="479"/>
      <c r="AB277" s="479"/>
      <c r="AC277" s="479"/>
      <c r="AD277" s="479"/>
      <c r="AE277" s="479">
        <v>16</v>
      </c>
      <c r="AF277" s="479"/>
      <c r="AG277" s="479"/>
      <c r="AH277" s="479"/>
      <c r="AI277" s="505"/>
      <c r="AJ277" s="408"/>
      <c r="AK277" s="394"/>
      <c r="AL277" s="394"/>
      <c r="AM277" s="394"/>
      <c r="AN277" s="394"/>
      <c r="AO277" s="394"/>
      <c r="AP277" s="394"/>
      <c r="AQ277" s="394"/>
      <c r="AR277" s="394"/>
      <c r="AS277" s="394"/>
      <c r="AT277" s="394"/>
      <c r="AU277" s="394"/>
      <c r="AV277" s="394"/>
      <c r="AW277" s="394"/>
      <c r="AX277" s="394"/>
      <c r="AY277" s="394"/>
      <c r="AZ277" s="394"/>
      <c r="BA277" s="394"/>
      <c r="BB277" s="395"/>
      <c r="BC277" s="498"/>
      <c r="BD277" s="128"/>
      <c r="BE277" s="128"/>
      <c r="BF277" s="128"/>
      <c r="BG277" s="129"/>
      <c r="BH277" s="498"/>
      <c r="BI277" s="128"/>
      <c r="BJ277" s="128"/>
      <c r="BK277" s="128"/>
      <c r="BL277" s="499"/>
      <c r="BM277" s="500"/>
      <c r="BN277" s="128"/>
      <c r="BO277" s="128"/>
      <c r="BP277" s="128"/>
      <c r="BQ277" s="129"/>
    </row>
    <row r="278" spans="1:106" ht="15" customHeight="1" thickBot="1">
      <c r="B278" s="467" t="s">
        <v>919</v>
      </c>
      <c r="C278" s="468"/>
      <c r="D278" s="468"/>
      <c r="E278" s="468"/>
      <c r="F278" s="468"/>
      <c r="G278" s="468"/>
      <c r="H278" s="468"/>
      <c r="I278" s="468"/>
      <c r="J278" s="468"/>
      <c r="K278" s="468"/>
      <c r="L278" s="468"/>
      <c r="M278" s="468"/>
      <c r="N278" s="468"/>
      <c r="O278" s="468"/>
      <c r="P278" s="468"/>
      <c r="Q278" s="468"/>
      <c r="R278" s="468"/>
      <c r="S278" s="468"/>
      <c r="T278" s="469"/>
      <c r="U278" s="470">
        <v>46</v>
      </c>
      <c r="V278" s="470"/>
      <c r="W278" s="470"/>
      <c r="X278" s="470"/>
      <c r="Y278" s="470"/>
      <c r="Z278" s="470">
        <v>36</v>
      </c>
      <c r="AA278" s="470"/>
      <c r="AB278" s="470"/>
      <c r="AC278" s="470"/>
      <c r="AD278" s="470"/>
      <c r="AE278" s="470">
        <v>10</v>
      </c>
      <c r="AF278" s="470"/>
      <c r="AG278" s="470"/>
      <c r="AH278" s="470"/>
      <c r="AI278" s="493"/>
      <c r="AJ278" s="271"/>
      <c r="AK278" s="271"/>
      <c r="AL278" s="271"/>
      <c r="AM278" s="271"/>
      <c r="AN278" s="271"/>
      <c r="AO278" s="271"/>
      <c r="AP278" s="271"/>
      <c r="AQ278" s="271"/>
      <c r="AR278" s="271"/>
      <c r="AS278" s="271"/>
      <c r="AT278" s="271"/>
      <c r="AU278" s="271"/>
      <c r="AV278" s="271"/>
      <c r="AW278" s="271"/>
      <c r="AX278" s="271"/>
      <c r="AY278" s="271"/>
      <c r="AZ278" s="271"/>
      <c r="BA278" s="271"/>
      <c r="BB278" s="272"/>
      <c r="BC278" s="270"/>
      <c r="BD278" s="271"/>
      <c r="BE278" s="271"/>
      <c r="BF278" s="271"/>
      <c r="BG278" s="272"/>
      <c r="BH278" s="270"/>
      <c r="BI278" s="271"/>
      <c r="BJ278" s="271"/>
      <c r="BK278" s="271"/>
      <c r="BL278" s="569"/>
      <c r="BM278" s="567"/>
      <c r="BN278" s="271"/>
      <c r="BO278" s="271"/>
      <c r="BP278" s="271"/>
      <c r="BQ278" s="272"/>
    </row>
    <row r="279" spans="1:106" ht="15" customHeight="1">
      <c r="B279" s="462" t="s">
        <v>920</v>
      </c>
      <c r="C279" s="463"/>
      <c r="D279" s="463"/>
      <c r="E279" s="463"/>
      <c r="F279" s="463"/>
      <c r="G279" s="463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4"/>
      <c r="U279" s="342">
        <v>14</v>
      </c>
      <c r="V279" s="342"/>
      <c r="W279" s="342"/>
      <c r="X279" s="342"/>
      <c r="Y279" s="342"/>
      <c r="Z279" s="465">
        <v>13</v>
      </c>
      <c r="AA279" s="465"/>
      <c r="AB279" s="465"/>
      <c r="AC279" s="465"/>
      <c r="AD279" s="465"/>
      <c r="AE279" s="465">
        <v>1</v>
      </c>
      <c r="AF279" s="465"/>
      <c r="AG279" s="465"/>
      <c r="AH279" s="465"/>
      <c r="AI279" s="503"/>
      <c r="AJ279" s="408"/>
      <c r="AK279" s="394"/>
      <c r="AL279" s="394"/>
      <c r="AM279" s="394"/>
      <c r="AN279" s="394"/>
      <c r="AO279" s="394"/>
      <c r="AP279" s="394"/>
      <c r="AQ279" s="394"/>
      <c r="AR279" s="394"/>
      <c r="AS279" s="394"/>
      <c r="AT279" s="394"/>
      <c r="AU279" s="394"/>
      <c r="AV279" s="394"/>
      <c r="AW279" s="394"/>
      <c r="AX279" s="394"/>
      <c r="AY279" s="394"/>
      <c r="AZ279" s="394"/>
      <c r="BA279" s="394"/>
      <c r="BB279" s="395"/>
      <c r="BC279" s="498"/>
      <c r="BD279" s="128"/>
      <c r="BE279" s="128"/>
      <c r="BF279" s="128"/>
      <c r="BG279" s="129"/>
      <c r="BH279" s="498"/>
      <c r="BI279" s="128"/>
      <c r="BJ279" s="128"/>
      <c r="BK279" s="128"/>
      <c r="BL279" s="499"/>
      <c r="BM279" s="500"/>
      <c r="BN279" s="128"/>
      <c r="BO279" s="128"/>
      <c r="BP279" s="128"/>
      <c r="BQ279" s="129"/>
    </row>
    <row r="280" spans="1:106" ht="15" customHeight="1">
      <c r="B280" s="554" t="s">
        <v>921</v>
      </c>
      <c r="C280" s="555"/>
      <c r="D280" s="555"/>
      <c r="E280" s="555"/>
      <c r="F280" s="555"/>
      <c r="G280" s="555"/>
      <c r="H280" s="555"/>
      <c r="I280" s="555"/>
      <c r="J280" s="555"/>
      <c r="K280" s="555"/>
      <c r="L280" s="555"/>
      <c r="M280" s="555"/>
      <c r="N280" s="555"/>
      <c r="O280" s="555"/>
      <c r="P280" s="555"/>
      <c r="Q280" s="555"/>
      <c r="R280" s="555"/>
      <c r="S280" s="555"/>
      <c r="T280" s="556"/>
      <c r="U280" s="509">
        <v>-3</v>
      </c>
      <c r="V280" s="552"/>
      <c r="W280" s="552"/>
      <c r="X280" s="552"/>
      <c r="Y280" s="553"/>
      <c r="Z280" s="509">
        <v>-3</v>
      </c>
      <c r="AA280" s="552"/>
      <c r="AB280" s="552"/>
      <c r="AC280" s="552"/>
      <c r="AD280" s="553"/>
      <c r="AE280" s="509"/>
      <c r="AF280" s="552"/>
      <c r="AG280" s="552"/>
      <c r="AH280" s="552"/>
      <c r="AI280" s="552"/>
      <c r="AJ280" s="433"/>
      <c r="AK280" s="434"/>
      <c r="AL280" s="434"/>
      <c r="AM280" s="434"/>
      <c r="AN280" s="434"/>
      <c r="AO280" s="434"/>
      <c r="AP280" s="434"/>
      <c r="AQ280" s="434"/>
      <c r="AR280" s="434"/>
      <c r="AS280" s="434"/>
      <c r="AT280" s="434"/>
      <c r="AU280" s="434"/>
      <c r="AV280" s="434"/>
      <c r="AW280" s="434"/>
      <c r="AX280" s="434"/>
      <c r="AY280" s="434"/>
      <c r="AZ280" s="434"/>
      <c r="BA280" s="434"/>
      <c r="BB280" s="435"/>
      <c r="BC280" s="564"/>
      <c r="BD280" s="565"/>
      <c r="BE280" s="565"/>
      <c r="BF280" s="565"/>
      <c r="BG280" s="566"/>
      <c r="BH280" s="564"/>
      <c r="BI280" s="565"/>
      <c r="BJ280" s="565"/>
      <c r="BK280" s="565"/>
      <c r="BL280" s="570"/>
      <c r="BM280" s="568"/>
      <c r="BN280" s="565"/>
      <c r="BO280" s="565"/>
      <c r="BP280" s="565"/>
      <c r="BQ280" s="566"/>
    </row>
    <row r="281" spans="1:106" ht="15" customHeight="1">
      <c r="B281" s="458" t="s">
        <v>922</v>
      </c>
      <c r="C281" s="459"/>
      <c r="D281" s="459"/>
      <c r="E281" s="459"/>
      <c r="F281" s="459"/>
      <c r="G281" s="459"/>
      <c r="H281" s="459"/>
      <c r="I281" s="459"/>
      <c r="J281" s="459"/>
      <c r="K281" s="459"/>
      <c r="L281" s="459"/>
      <c r="M281" s="459"/>
      <c r="N281" s="459"/>
      <c r="O281" s="459"/>
      <c r="P281" s="459"/>
      <c r="Q281" s="459"/>
      <c r="R281" s="459"/>
      <c r="S281" s="459"/>
      <c r="T281" s="460"/>
      <c r="U281" s="297">
        <v>8</v>
      </c>
      <c r="V281" s="297"/>
      <c r="W281" s="297"/>
      <c r="X281" s="297"/>
      <c r="Y281" s="297"/>
      <c r="Z281" s="509">
        <v>6</v>
      </c>
      <c r="AA281" s="552"/>
      <c r="AB281" s="552"/>
      <c r="AC281" s="552"/>
      <c r="AD281" s="553"/>
      <c r="AE281" s="509">
        <v>2</v>
      </c>
      <c r="AF281" s="552"/>
      <c r="AG281" s="552"/>
      <c r="AH281" s="552"/>
      <c r="AI281" s="552"/>
      <c r="AJ281" s="39"/>
      <c r="AK281" s="4"/>
      <c r="AL281" s="4"/>
      <c r="AM281" s="4"/>
      <c r="AN281" s="4"/>
      <c r="AO281" s="4"/>
      <c r="AP281" s="4" t="s">
        <v>463</v>
      </c>
      <c r="AQ281" s="4"/>
      <c r="AR281" s="4"/>
      <c r="AS281" s="4" t="s">
        <v>111</v>
      </c>
      <c r="AT281" s="4"/>
      <c r="AU281" s="4"/>
      <c r="AV281" s="4"/>
      <c r="AW281" s="4"/>
      <c r="AX281" s="4"/>
      <c r="AY281" s="4"/>
      <c r="AZ281" s="4"/>
      <c r="BA281" s="4"/>
      <c r="BB281" s="4"/>
      <c r="BQ281" s="16" t="s">
        <v>112</v>
      </c>
    </row>
    <row r="282" spans="1:106" ht="15" customHeight="1">
      <c r="B282" s="458" t="s">
        <v>923</v>
      </c>
      <c r="C282" s="459"/>
      <c r="D282" s="459"/>
      <c r="E282" s="459"/>
      <c r="F282" s="459"/>
      <c r="G282" s="459"/>
      <c r="H282" s="459"/>
      <c r="I282" s="459"/>
      <c r="J282" s="459"/>
      <c r="K282" s="459"/>
      <c r="L282" s="459"/>
      <c r="M282" s="459"/>
      <c r="N282" s="459"/>
      <c r="O282" s="459"/>
      <c r="P282" s="459"/>
      <c r="Q282" s="459"/>
      <c r="R282" s="459"/>
      <c r="S282" s="459"/>
      <c r="T282" s="460"/>
      <c r="U282" s="297" t="s">
        <v>945</v>
      </c>
      <c r="V282" s="297"/>
      <c r="W282" s="297"/>
      <c r="X282" s="297"/>
      <c r="Y282" s="297"/>
      <c r="Z282" s="461" t="s">
        <v>946</v>
      </c>
      <c r="AA282" s="461"/>
      <c r="AB282" s="461"/>
      <c r="AC282" s="461"/>
      <c r="AD282" s="461"/>
      <c r="AE282" s="461">
        <v>1</v>
      </c>
      <c r="AF282" s="461"/>
      <c r="AG282" s="461"/>
      <c r="AH282" s="461"/>
      <c r="AI282" s="509"/>
      <c r="AJ282" s="39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1:106" ht="15" customHeight="1">
      <c r="B283" s="458" t="s">
        <v>924</v>
      </c>
      <c r="C283" s="459"/>
      <c r="D283" s="459"/>
      <c r="E283" s="459"/>
      <c r="F283" s="459"/>
      <c r="G283" s="459"/>
      <c r="H283" s="459"/>
      <c r="I283" s="459"/>
      <c r="J283" s="459"/>
      <c r="K283" s="459"/>
      <c r="L283" s="459"/>
      <c r="M283" s="459"/>
      <c r="N283" s="459"/>
      <c r="O283" s="459"/>
      <c r="P283" s="459"/>
      <c r="Q283" s="459"/>
      <c r="R283" s="459"/>
      <c r="S283" s="459"/>
      <c r="T283" s="460"/>
      <c r="U283" s="297">
        <v>11</v>
      </c>
      <c r="V283" s="297"/>
      <c r="W283" s="297"/>
      <c r="X283" s="297"/>
      <c r="Y283" s="297"/>
      <c r="Z283" s="461">
        <v>9</v>
      </c>
      <c r="AA283" s="461"/>
      <c r="AB283" s="461"/>
      <c r="AC283" s="461"/>
      <c r="AD283" s="461"/>
      <c r="AE283" s="461">
        <v>2</v>
      </c>
      <c r="AF283" s="461"/>
      <c r="AG283" s="461"/>
      <c r="AH283" s="461"/>
      <c r="AI283" s="509"/>
      <c r="AJ283" s="39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1:106" ht="15" customHeight="1">
      <c r="B284" s="458" t="s">
        <v>925</v>
      </c>
      <c r="C284" s="459"/>
      <c r="D284" s="459"/>
      <c r="E284" s="459"/>
      <c r="F284" s="459"/>
      <c r="G284" s="459"/>
      <c r="H284" s="459"/>
      <c r="I284" s="459"/>
      <c r="J284" s="459"/>
      <c r="K284" s="459"/>
      <c r="L284" s="459"/>
      <c r="M284" s="459"/>
      <c r="N284" s="459"/>
      <c r="O284" s="459"/>
      <c r="P284" s="459"/>
      <c r="Q284" s="459"/>
      <c r="R284" s="459"/>
      <c r="S284" s="459"/>
      <c r="T284" s="460"/>
      <c r="U284" s="297">
        <v>10</v>
      </c>
      <c r="V284" s="297"/>
      <c r="W284" s="297"/>
      <c r="X284" s="297"/>
      <c r="Y284" s="297"/>
      <c r="Z284" s="461">
        <v>6</v>
      </c>
      <c r="AA284" s="461"/>
      <c r="AB284" s="461"/>
      <c r="AC284" s="461"/>
      <c r="AD284" s="461"/>
      <c r="AE284" s="461">
        <v>4</v>
      </c>
      <c r="AF284" s="461"/>
      <c r="AG284" s="461"/>
      <c r="AH284" s="461"/>
      <c r="AI284" s="509"/>
      <c r="AJ284" s="39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1:106" ht="15" customHeight="1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BQ285" s="16"/>
    </row>
    <row r="286" spans="1:106" ht="15" customHeight="1">
      <c r="BQ286" s="16"/>
    </row>
    <row r="287" spans="1:106" ht="15" customHeight="1">
      <c r="A287" s="14" t="s">
        <v>99</v>
      </c>
      <c r="N287" s="14" t="s">
        <v>952</v>
      </c>
      <c r="BQ287" s="16" t="s">
        <v>97</v>
      </c>
    </row>
    <row r="288" spans="1:106" ht="15" customHeight="1">
      <c r="B288" s="157" t="s">
        <v>503</v>
      </c>
      <c r="C288" s="158"/>
      <c r="D288" s="158"/>
      <c r="E288" s="158"/>
      <c r="F288" s="158"/>
      <c r="G288" s="158"/>
      <c r="H288" s="158"/>
      <c r="I288" s="143"/>
      <c r="J288" s="157" t="s">
        <v>101</v>
      </c>
      <c r="K288" s="158"/>
      <c r="L288" s="158"/>
      <c r="M288" s="158"/>
      <c r="N288" s="158"/>
      <c r="O288" s="158"/>
      <c r="P288" s="158"/>
      <c r="Q288" s="158"/>
      <c r="R288" s="158"/>
      <c r="S288" s="143"/>
      <c r="T288" s="157" t="s">
        <v>102</v>
      </c>
      <c r="U288" s="158"/>
      <c r="V288" s="158"/>
      <c r="W288" s="158"/>
      <c r="X288" s="158"/>
      <c r="Y288" s="158"/>
      <c r="Z288" s="158"/>
      <c r="AA288" s="158"/>
      <c r="AB288" s="158"/>
      <c r="AC288" s="143"/>
      <c r="AD288" s="157" t="s">
        <v>103</v>
      </c>
      <c r="AE288" s="158"/>
      <c r="AF288" s="158"/>
      <c r="AG288" s="158"/>
      <c r="AH288" s="158"/>
      <c r="AI288" s="158"/>
      <c r="AJ288" s="158"/>
      <c r="AK288" s="158"/>
      <c r="AL288" s="158"/>
      <c r="AM288" s="143"/>
      <c r="AN288" s="157" t="s">
        <v>104</v>
      </c>
      <c r="AO288" s="158"/>
      <c r="AP288" s="158"/>
      <c r="AQ288" s="158"/>
      <c r="AR288" s="158"/>
      <c r="AS288" s="158"/>
      <c r="AT288" s="158"/>
      <c r="AU288" s="158"/>
      <c r="AV288" s="158"/>
      <c r="AW288" s="143"/>
      <c r="AX288" s="157" t="s">
        <v>105</v>
      </c>
      <c r="AY288" s="158"/>
      <c r="AZ288" s="158"/>
      <c r="BA288" s="158"/>
      <c r="BB288" s="158"/>
      <c r="BC288" s="158"/>
      <c r="BD288" s="158"/>
      <c r="BE288" s="158"/>
      <c r="BF288" s="158"/>
      <c r="BG288" s="143"/>
      <c r="BH288" s="157" t="s">
        <v>106</v>
      </c>
      <c r="BI288" s="158"/>
      <c r="BJ288" s="158"/>
      <c r="BK288" s="158"/>
      <c r="BL288" s="158"/>
      <c r="BM288" s="158"/>
      <c r="BN288" s="158"/>
      <c r="BO288" s="158"/>
      <c r="BP288" s="158"/>
      <c r="BQ288" s="143"/>
    </row>
    <row r="289" spans="1:69" ht="15" customHeight="1">
      <c r="B289" s="157" t="s">
        <v>100</v>
      </c>
      <c r="C289" s="158"/>
      <c r="D289" s="158"/>
      <c r="E289" s="158"/>
      <c r="F289" s="158"/>
      <c r="G289" s="158"/>
      <c r="H289" s="158"/>
      <c r="I289" s="143"/>
      <c r="J289" s="560">
        <v>1851783</v>
      </c>
      <c r="K289" s="561"/>
      <c r="L289" s="561"/>
      <c r="M289" s="561"/>
      <c r="N289" s="561"/>
      <c r="O289" s="561"/>
      <c r="P289" s="561"/>
      <c r="Q289" s="561"/>
      <c r="R289" s="561"/>
      <c r="S289" s="562"/>
      <c r="T289" s="560">
        <v>423933</v>
      </c>
      <c r="U289" s="561"/>
      <c r="V289" s="561"/>
      <c r="W289" s="561"/>
      <c r="X289" s="561"/>
      <c r="Y289" s="561"/>
      <c r="Z289" s="561"/>
      <c r="AA289" s="561"/>
      <c r="AB289" s="561"/>
      <c r="AC289" s="562"/>
      <c r="AD289" s="560">
        <v>2608775</v>
      </c>
      <c r="AE289" s="561"/>
      <c r="AF289" s="561"/>
      <c r="AG289" s="561"/>
      <c r="AH289" s="561"/>
      <c r="AI289" s="561"/>
      <c r="AJ289" s="561"/>
      <c r="AK289" s="561"/>
      <c r="AL289" s="561"/>
      <c r="AM289" s="562"/>
      <c r="AN289" s="560">
        <v>172987</v>
      </c>
      <c r="AO289" s="561"/>
      <c r="AP289" s="561"/>
      <c r="AQ289" s="561"/>
      <c r="AR289" s="561"/>
      <c r="AS289" s="561"/>
      <c r="AT289" s="561"/>
      <c r="AU289" s="561"/>
      <c r="AV289" s="561"/>
      <c r="AW289" s="562"/>
      <c r="AX289" s="560">
        <v>22008</v>
      </c>
      <c r="AY289" s="561"/>
      <c r="AZ289" s="561"/>
      <c r="BA289" s="561"/>
      <c r="BB289" s="561"/>
      <c r="BC289" s="561"/>
      <c r="BD289" s="561"/>
      <c r="BE289" s="561"/>
      <c r="BF289" s="561"/>
      <c r="BG289" s="562"/>
      <c r="BH289" s="560">
        <v>408945</v>
      </c>
      <c r="BI289" s="561"/>
      <c r="BJ289" s="561"/>
      <c r="BK289" s="561"/>
      <c r="BL289" s="561"/>
      <c r="BM289" s="561"/>
      <c r="BN289" s="561"/>
      <c r="BO289" s="561"/>
      <c r="BP289" s="561"/>
      <c r="BQ289" s="562"/>
    </row>
    <row r="290" spans="1:69" ht="15" customHeight="1">
      <c r="B290" s="157" t="s">
        <v>504</v>
      </c>
      <c r="C290" s="158"/>
      <c r="D290" s="158"/>
      <c r="E290" s="158"/>
      <c r="F290" s="158"/>
      <c r="G290" s="158"/>
      <c r="H290" s="158"/>
      <c r="I290" s="143"/>
      <c r="J290" s="557">
        <v>33.700000000000003</v>
      </c>
      <c r="K290" s="558"/>
      <c r="L290" s="558"/>
      <c r="M290" s="558"/>
      <c r="N290" s="558"/>
      <c r="O290" s="558"/>
      <c r="P290" s="558"/>
      <c r="Q290" s="558"/>
      <c r="R290" s="558"/>
      <c r="S290" s="559"/>
      <c r="T290" s="557">
        <v>7.7</v>
      </c>
      <c r="U290" s="558"/>
      <c r="V290" s="558"/>
      <c r="W290" s="558"/>
      <c r="X290" s="558"/>
      <c r="Y290" s="558"/>
      <c r="Z290" s="558"/>
      <c r="AA290" s="558"/>
      <c r="AB290" s="558"/>
      <c r="AC290" s="559"/>
      <c r="AD290" s="557">
        <v>47.5</v>
      </c>
      <c r="AE290" s="558"/>
      <c r="AF290" s="558"/>
      <c r="AG290" s="558"/>
      <c r="AH290" s="558"/>
      <c r="AI290" s="558"/>
      <c r="AJ290" s="558"/>
      <c r="AK290" s="558"/>
      <c r="AL290" s="558"/>
      <c r="AM290" s="559"/>
      <c r="AN290" s="557">
        <v>3.2</v>
      </c>
      <c r="AO290" s="558"/>
      <c r="AP290" s="558"/>
      <c r="AQ290" s="558"/>
      <c r="AR290" s="558"/>
      <c r="AS290" s="558"/>
      <c r="AT290" s="558"/>
      <c r="AU290" s="558"/>
      <c r="AV290" s="558"/>
      <c r="AW290" s="559"/>
      <c r="AX290" s="557">
        <v>0.4</v>
      </c>
      <c r="AY290" s="558"/>
      <c r="AZ290" s="558"/>
      <c r="BA290" s="558"/>
      <c r="BB290" s="558"/>
      <c r="BC290" s="558"/>
      <c r="BD290" s="558"/>
      <c r="BE290" s="558"/>
      <c r="BF290" s="558"/>
      <c r="BG290" s="559"/>
      <c r="BH290" s="557">
        <v>7.5</v>
      </c>
      <c r="BI290" s="558"/>
      <c r="BJ290" s="558"/>
      <c r="BK290" s="558"/>
      <c r="BL290" s="558"/>
      <c r="BM290" s="558"/>
      <c r="BN290" s="558"/>
      <c r="BO290" s="558"/>
      <c r="BP290" s="558"/>
      <c r="BQ290" s="559"/>
    </row>
    <row r="291" spans="1:69" ht="15" customHeight="1">
      <c r="BQ291" s="16" t="s">
        <v>44</v>
      </c>
    </row>
    <row r="293" spans="1:69" ht="15" customHeight="1">
      <c r="A293" s="14" t="s">
        <v>845</v>
      </c>
      <c r="AY293" s="138" t="s">
        <v>953</v>
      </c>
      <c r="AZ293" s="138"/>
      <c r="BA293" s="138"/>
      <c r="BB293" s="138"/>
      <c r="BC293" s="138"/>
      <c r="BD293" s="138"/>
      <c r="BE293" s="138"/>
      <c r="BF293" s="138"/>
      <c r="BG293" s="138"/>
      <c r="BH293" s="138"/>
      <c r="BI293" s="138"/>
      <c r="BJ293" s="138"/>
      <c r="BK293" s="138"/>
      <c r="BL293" s="138"/>
      <c r="BM293" s="138"/>
      <c r="BN293" s="138"/>
    </row>
    <row r="294" spans="1:69" ht="15" customHeight="1">
      <c r="B294" s="455" t="s">
        <v>768</v>
      </c>
      <c r="C294" s="456"/>
      <c r="D294" s="456"/>
      <c r="E294" s="456"/>
      <c r="F294" s="456"/>
      <c r="G294" s="456"/>
      <c r="H294" s="456"/>
      <c r="I294" s="456"/>
      <c r="J294" s="456"/>
      <c r="K294" s="456"/>
      <c r="L294" s="456"/>
      <c r="M294" s="456"/>
      <c r="N294" s="457"/>
      <c r="O294" s="455" t="s">
        <v>769</v>
      </c>
      <c r="P294" s="456"/>
      <c r="Q294" s="456"/>
      <c r="R294" s="456"/>
      <c r="S294" s="456"/>
      <c r="T294" s="456"/>
      <c r="U294" s="456"/>
      <c r="V294" s="456"/>
      <c r="W294" s="456"/>
      <c r="X294" s="456"/>
      <c r="Y294" s="456"/>
      <c r="Z294" s="456"/>
      <c r="AA294" s="457"/>
      <c r="AB294" s="455" t="s">
        <v>954</v>
      </c>
      <c r="AC294" s="456"/>
      <c r="AD294" s="456"/>
      <c r="AE294" s="456"/>
      <c r="AF294" s="456"/>
      <c r="AG294" s="456"/>
      <c r="AH294" s="456"/>
      <c r="AI294" s="456"/>
      <c r="AJ294" s="456"/>
      <c r="AK294" s="456"/>
      <c r="AL294" s="456"/>
      <c r="AM294" s="456"/>
      <c r="AN294" s="457"/>
      <c r="AO294" s="455" t="s">
        <v>955</v>
      </c>
      <c r="AP294" s="456"/>
      <c r="AQ294" s="456"/>
      <c r="AR294" s="456"/>
      <c r="AS294" s="456"/>
      <c r="AT294" s="456"/>
      <c r="AU294" s="456"/>
      <c r="AV294" s="456"/>
      <c r="AW294" s="456"/>
      <c r="AX294" s="456"/>
      <c r="AY294" s="456"/>
      <c r="AZ294" s="456"/>
      <c r="BA294" s="457"/>
      <c r="BB294" s="455" t="s">
        <v>956</v>
      </c>
      <c r="BC294" s="456"/>
      <c r="BD294" s="456"/>
      <c r="BE294" s="456"/>
      <c r="BF294" s="456"/>
      <c r="BG294" s="456"/>
      <c r="BH294" s="456"/>
      <c r="BI294" s="456"/>
      <c r="BJ294" s="456"/>
      <c r="BK294" s="456"/>
      <c r="BL294" s="456"/>
      <c r="BM294" s="456"/>
      <c r="BN294" s="457"/>
      <c r="BO294" s="63"/>
      <c r="BP294" s="5"/>
      <c r="BQ294" s="5"/>
    </row>
    <row r="295" spans="1:69" ht="15" customHeight="1">
      <c r="B295" s="454">
        <v>761183146</v>
      </c>
      <c r="C295" s="454"/>
      <c r="D295" s="454"/>
      <c r="E295" s="454"/>
      <c r="F295" s="454"/>
      <c r="G295" s="454"/>
      <c r="H295" s="454"/>
      <c r="I295" s="454"/>
      <c r="J295" s="454"/>
      <c r="K295" s="454"/>
      <c r="L295" s="454"/>
      <c r="M295" s="454"/>
      <c r="N295" s="454"/>
      <c r="O295" s="454"/>
      <c r="P295" s="454"/>
      <c r="Q295" s="454"/>
      <c r="R295" s="454"/>
      <c r="S295" s="454"/>
      <c r="T295" s="454"/>
      <c r="U295" s="454"/>
      <c r="V295" s="454"/>
      <c r="W295" s="454"/>
      <c r="X295" s="454"/>
      <c r="Y295" s="454"/>
      <c r="Z295" s="454"/>
      <c r="AA295" s="454"/>
      <c r="AB295" s="563">
        <v>3250666.39</v>
      </c>
      <c r="AC295" s="563"/>
      <c r="AD295" s="563"/>
      <c r="AE295" s="563"/>
      <c r="AF295" s="563"/>
      <c r="AG295" s="563"/>
      <c r="AH295" s="563"/>
      <c r="AI295" s="563"/>
      <c r="AJ295" s="563"/>
      <c r="AK295" s="563"/>
      <c r="AL295" s="563"/>
      <c r="AM295" s="563"/>
      <c r="AN295" s="563"/>
      <c r="AO295" s="563">
        <v>2414437.96</v>
      </c>
      <c r="AP295" s="563"/>
      <c r="AQ295" s="563"/>
      <c r="AR295" s="563"/>
      <c r="AS295" s="563"/>
      <c r="AT295" s="563"/>
      <c r="AU295" s="563"/>
      <c r="AV295" s="563"/>
      <c r="AW295" s="563"/>
      <c r="AX295" s="563"/>
      <c r="AY295" s="563"/>
      <c r="AZ295" s="563"/>
      <c r="BA295" s="563"/>
      <c r="BB295" s="563">
        <v>219880.11</v>
      </c>
      <c r="BC295" s="563"/>
      <c r="BD295" s="563"/>
      <c r="BE295" s="563"/>
      <c r="BF295" s="563"/>
      <c r="BG295" s="563"/>
      <c r="BH295" s="563"/>
      <c r="BI295" s="563"/>
      <c r="BJ295" s="563"/>
      <c r="BK295" s="563"/>
      <c r="BL295" s="563"/>
      <c r="BM295" s="563"/>
      <c r="BN295" s="563"/>
      <c r="BO295" s="63"/>
      <c r="BP295" s="5"/>
      <c r="BQ295" s="5"/>
    </row>
    <row r="296" spans="1:69" ht="15" customHeight="1">
      <c r="BN296" s="16" t="s">
        <v>44</v>
      </c>
    </row>
    <row r="297" spans="1:69" ht="13.5" customHeight="1"/>
    <row r="298" spans="1:69" ht="13.5" customHeight="1">
      <c r="A298" s="14" t="s">
        <v>68</v>
      </c>
    </row>
    <row r="299" spans="1:69" ht="13.5" customHeight="1">
      <c r="B299" s="14" t="s">
        <v>69</v>
      </c>
      <c r="BQ299" s="16" t="s">
        <v>97</v>
      </c>
    </row>
    <row r="300" spans="1:69" ht="13.5" customHeight="1">
      <c r="B300" s="127" t="s">
        <v>503</v>
      </c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20"/>
      <c r="X300" s="157" t="s">
        <v>855</v>
      </c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58"/>
      <c r="AT300" s="143"/>
      <c r="AU300" s="157" t="s">
        <v>952</v>
      </c>
      <c r="AV300" s="158"/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58"/>
      <c r="BL300" s="158"/>
      <c r="BM300" s="158"/>
      <c r="BN300" s="158"/>
      <c r="BO300" s="158"/>
      <c r="BP300" s="158"/>
      <c r="BQ300" s="143"/>
    </row>
    <row r="301" spans="1:69" ht="13.5" customHeight="1">
      <c r="B301" s="137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362"/>
      <c r="X301" s="157" t="s">
        <v>67</v>
      </c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43"/>
      <c r="AM301" s="157" t="s">
        <v>504</v>
      </c>
      <c r="AN301" s="158"/>
      <c r="AO301" s="158"/>
      <c r="AP301" s="158"/>
      <c r="AQ301" s="158"/>
      <c r="AR301" s="158"/>
      <c r="AS301" s="158"/>
      <c r="AT301" s="143"/>
      <c r="AU301" s="157" t="s">
        <v>67</v>
      </c>
      <c r="AV301" s="158"/>
      <c r="AW301" s="158"/>
      <c r="AX301" s="158"/>
      <c r="AY301" s="158"/>
      <c r="AZ301" s="158"/>
      <c r="BA301" s="158"/>
      <c r="BB301" s="158"/>
      <c r="BC301" s="158"/>
      <c r="BD301" s="158"/>
      <c r="BE301" s="158"/>
      <c r="BF301" s="158"/>
      <c r="BG301" s="158"/>
      <c r="BH301" s="158"/>
      <c r="BI301" s="143"/>
      <c r="BJ301" s="157" t="s">
        <v>504</v>
      </c>
      <c r="BK301" s="158"/>
      <c r="BL301" s="158"/>
      <c r="BM301" s="158"/>
      <c r="BN301" s="158"/>
      <c r="BO301" s="158"/>
      <c r="BP301" s="158"/>
      <c r="BQ301" s="143"/>
    </row>
    <row r="302" spans="1:69" ht="13.5" customHeight="1">
      <c r="B302" s="424" t="s">
        <v>46</v>
      </c>
      <c r="C302" s="425"/>
      <c r="D302" s="425"/>
      <c r="E302" s="425"/>
      <c r="F302" s="425"/>
      <c r="G302" s="425"/>
      <c r="H302" s="425"/>
      <c r="I302" s="425"/>
      <c r="J302" s="425"/>
      <c r="K302" s="425"/>
      <c r="L302" s="425"/>
      <c r="M302" s="425"/>
      <c r="N302" s="425"/>
      <c r="O302" s="425"/>
      <c r="P302" s="425"/>
      <c r="Q302" s="425"/>
      <c r="R302" s="425"/>
      <c r="S302" s="425"/>
      <c r="T302" s="425"/>
      <c r="U302" s="425"/>
      <c r="V302" s="425"/>
      <c r="W302" s="426"/>
      <c r="X302" s="427">
        <v>5348631</v>
      </c>
      <c r="Y302" s="428"/>
      <c r="Z302" s="428"/>
      <c r="AA302" s="428"/>
      <c r="AB302" s="428"/>
      <c r="AC302" s="428"/>
      <c r="AD302" s="428"/>
      <c r="AE302" s="428"/>
      <c r="AF302" s="428"/>
      <c r="AG302" s="428"/>
      <c r="AH302" s="428"/>
      <c r="AI302" s="428"/>
      <c r="AJ302" s="428"/>
      <c r="AK302" s="428"/>
      <c r="AL302" s="429"/>
      <c r="AM302" s="123">
        <v>20.2</v>
      </c>
      <c r="AN302" s="124"/>
      <c r="AO302" s="124"/>
      <c r="AP302" s="124"/>
      <c r="AQ302" s="124"/>
      <c r="AR302" s="124"/>
      <c r="AS302" s="124"/>
      <c r="AT302" s="125"/>
      <c r="AU302" s="427">
        <v>5488431</v>
      </c>
      <c r="AV302" s="428"/>
      <c r="AW302" s="428"/>
      <c r="AX302" s="428"/>
      <c r="AY302" s="428"/>
      <c r="AZ302" s="428"/>
      <c r="BA302" s="428"/>
      <c r="BB302" s="428"/>
      <c r="BC302" s="428"/>
      <c r="BD302" s="428"/>
      <c r="BE302" s="428"/>
      <c r="BF302" s="428"/>
      <c r="BG302" s="428"/>
      <c r="BH302" s="428"/>
      <c r="BI302" s="429"/>
      <c r="BJ302" s="123">
        <v>21.5</v>
      </c>
      <c r="BK302" s="124"/>
      <c r="BL302" s="124"/>
      <c r="BM302" s="124"/>
      <c r="BN302" s="124"/>
      <c r="BO302" s="124"/>
      <c r="BP302" s="124"/>
      <c r="BQ302" s="125"/>
    </row>
    <row r="303" spans="1:69" ht="13.5" customHeight="1">
      <c r="B303" s="408" t="s">
        <v>47</v>
      </c>
      <c r="C303" s="394"/>
      <c r="D303" s="394"/>
      <c r="E303" s="394"/>
      <c r="F303" s="394"/>
      <c r="G303" s="394"/>
      <c r="H303" s="394"/>
      <c r="I303" s="394"/>
      <c r="J303" s="394"/>
      <c r="K303" s="394"/>
      <c r="L303" s="394"/>
      <c r="M303" s="394"/>
      <c r="N303" s="394"/>
      <c r="O303" s="394"/>
      <c r="P303" s="394"/>
      <c r="Q303" s="394"/>
      <c r="R303" s="394"/>
      <c r="S303" s="394"/>
      <c r="T303" s="394"/>
      <c r="U303" s="394"/>
      <c r="V303" s="394"/>
      <c r="W303" s="395"/>
      <c r="X303" s="369">
        <v>211559</v>
      </c>
      <c r="Y303" s="370"/>
      <c r="Z303" s="370"/>
      <c r="AA303" s="370"/>
      <c r="AB303" s="370"/>
      <c r="AC303" s="370"/>
      <c r="AD303" s="370"/>
      <c r="AE303" s="370"/>
      <c r="AF303" s="370"/>
      <c r="AG303" s="370"/>
      <c r="AH303" s="370"/>
      <c r="AI303" s="370"/>
      <c r="AJ303" s="370"/>
      <c r="AK303" s="370"/>
      <c r="AL303" s="371"/>
      <c r="AM303" s="115">
        <v>0.8</v>
      </c>
      <c r="AN303" s="116"/>
      <c r="AO303" s="116"/>
      <c r="AP303" s="116"/>
      <c r="AQ303" s="116"/>
      <c r="AR303" s="116"/>
      <c r="AS303" s="116"/>
      <c r="AT303" s="117"/>
      <c r="AU303" s="369">
        <v>209997</v>
      </c>
      <c r="AV303" s="370"/>
      <c r="AW303" s="370"/>
      <c r="AX303" s="370"/>
      <c r="AY303" s="370"/>
      <c r="AZ303" s="370"/>
      <c r="BA303" s="370"/>
      <c r="BB303" s="370"/>
      <c r="BC303" s="370"/>
      <c r="BD303" s="370"/>
      <c r="BE303" s="370"/>
      <c r="BF303" s="370"/>
      <c r="BG303" s="370"/>
      <c r="BH303" s="370"/>
      <c r="BI303" s="371"/>
      <c r="BJ303" s="115">
        <v>0.8</v>
      </c>
      <c r="BK303" s="116"/>
      <c r="BL303" s="116"/>
      <c r="BM303" s="116"/>
      <c r="BN303" s="116"/>
      <c r="BO303" s="116"/>
      <c r="BP303" s="116"/>
      <c r="BQ303" s="117"/>
    </row>
    <row r="304" spans="1:69" ht="13.5" customHeight="1">
      <c r="B304" s="408" t="s">
        <v>48</v>
      </c>
      <c r="C304" s="394"/>
      <c r="D304" s="394"/>
      <c r="E304" s="394"/>
      <c r="F304" s="394"/>
      <c r="G304" s="394"/>
      <c r="H304" s="394"/>
      <c r="I304" s="394"/>
      <c r="J304" s="394"/>
      <c r="K304" s="394"/>
      <c r="L304" s="394"/>
      <c r="M304" s="394"/>
      <c r="N304" s="394"/>
      <c r="O304" s="394"/>
      <c r="P304" s="394"/>
      <c r="Q304" s="394"/>
      <c r="R304" s="394"/>
      <c r="S304" s="394"/>
      <c r="T304" s="394"/>
      <c r="U304" s="394"/>
      <c r="V304" s="394"/>
      <c r="W304" s="395"/>
      <c r="X304" s="369">
        <v>7886</v>
      </c>
      <c r="Y304" s="370"/>
      <c r="Z304" s="370"/>
      <c r="AA304" s="370"/>
      <c r="AB304" s="370"/>
      <c r="AC304" s="370"/>
      <c r="AD304" s="370"/>
      <c r="AE304" s="370"/>
      <c r="AF304" s="370"/>
      <c r="AG304" s="370"/>
      <c r="AH304" s="370"/>
      <c r="AI304" s="370"/>
      <c r="AJ304" s="370"/>
      <c r="AK304" s="370"/>
      <c r="AL304" s="371"/>
      <c r="AM304" s="115">
        <v>0.1</v>
      </c>
      <c r="AN304" s="116"/>
      <c r="AO304" s="116"/>
      <c r="AP304" s="116"/>
      <c r="AQ304" s="116"/>
      <c r="AR304" s="116"/>
      <c r="AS304" s="116"/>
      <c r="AT304" s="117"/>
      <c r="AU304" s="369">
        <v>5511</v>
      </c>
      <c r="AV304" s="370"/>
      <c r="AW304" s="370"/>
      <c r="AX304" s="370"/>
      <c r="AY304" s="370"/>
      <c r="AZ304" s="370"/>
      <c r="BA304" s="370"/>
      <c r="BB304" s="370"/>
      <c r="BC304" s="370"/>
      <c r="BD304" s="370"/>
      <c r="BE304" s="370"/>
      <c r="BF304" s="370"/>
      <c r="BG304" s="370"/>
      <c r="BH304" s="370"/>
      <c r="BI304" s="371"/>
      <c r="BJ304" s="115">
        <v>0</v>
      </c>
      <c r="BK304" s="116"/>
      <c r="BL304" s="116"/>
      <c r="BM304" s="116"/>
      <c r="BN304" s="116"/>
      <c r="BO304" s="116"/>
      <c r="BP304" s="116"/>
      <c r="BQ304" s="117"/>
    </row>
    <row r="305" spans="2:70" ht="13.5" customHeight="1">
      <c r="B305" s="408" t="s">
        <v>49</v>
      </c>
      <c r="C305" s="394"/>
      <c r="D305" s="394"/>
      <c r="E305" s="394"/>
      <c r="F305" s="394"/>
      <c r="G305" s="394"/>
      <c r="H305" s="394"/>
      <c r="I305" s="394"/>
      <c r="J305" s="394"/>
      <c r="K305" s="394"/>
      <c r="L305" s="394"/>
      <c r="M305" s="394"/>
      <c r="N305" s="394"/>
      <c r="O305" s="394"/>
      <c r="P305" s="394"/>
      <c r="Q305" s="394"/>
      <c r="R305" s="394"/>
      <c r="S305" s="394"/>
      <c r="T305" s="394"/>
      <c r="U305" s="394"/>
      <c r="V305" s="394"/>
      <c r="W305" s="395"/>
      <c r="X305" s="369">
        <v>21973</v>
      </c>
      <c r="Y305" s="370"/>
      <c r="Z305" s="370"/>
      <c r="AA305" s="370"/>
      <c r="AB305" s="370"/>
      <c r="AC305" s="370"/>
      <c r="AD305" s="370"/>
      <c r="AE305" s="370"/>
      <c r="AF305" s="370"/>
      <c r="AG305" s="370"/>
      <c r="AH305" s="370"/>
      <c r="AI305" s="370"/>
      <c r="AJ305" s="370"/>
      <c r="AK305" s="370"/>
      <c r="AL305" s="371"/>
      <c r="AM305" s="115">
        <v>0.1</v>
      </c>
      <c r="AN305" s="116"/>
      <c r="AO305" s="116"/>
      <c r="AP305" s="116"/>
      <c r="AQ305" s="116"/>
      <c r="AR305" s="116"/>
      <c r="AS305" s="116"/>
      <c r="AT305" s="117"/>
      <c r="AU305" s="369">
        <v>10910</v>
      </c>
      <c r="AV305" s="370"/>
      <c r="AW305" s="370"/>
      <c r="AX305" s="370"/>
      <c r="AY305" s="370"/>
      <c r="AZ305" s="370"/>
      <c r="BA305" s="370"/>
      <c r="BB305" s="370"/>
      <c r="BC305" s="370"/>
      <c r="BD305" s="370"/>
      <c r="BE305" s="370"/>
      <c r="BF305" s="370"/>
      <c r="BG305" s="370"/>
      <c r="BH305" s="370"/>
      <c r="BI305" s="371"/>
      <c r="BJ305" s="115">
        <v>0</v>
      </c>
      <c r="BK305" s="116"/>
      <c r="BL305" s="116"/>
      <c r="BM305" s="116"/>
      <c r="BN305" s="116"/>
      <c r="BO305" s="116"/>
      <c r="BP305" s="116"/>
      <c r="BQ305" s="117"/>
      <c r="BR305" s="10"/>
    </row>
    <row r="306" spans="2:70" ht="13.5" customHeight="1">
      <c r="B306" s="408" t="s">
        <v>50</v>
      </c>
      <c r="C306" s="394"/>
      <c r="D306" s="394"/>
      <c r="E306" s="394"/>
      <c r="F306" s="394"/>
      <c r="G306" s="394"/>
      <c r="H306" s="394"/>
      <c r="I306" s="394"/>
      <c r="J306" s="394"/>
      <c r="K306" s="394"/>
      <c r="L306" s="394"/>
      <c r="M306" s="394"/>
      <c r="N306" s="394"/>
      <c r="O306" s="394"/>
      <c r="P306" s="394"/>
      <c r="Q306" s="394"/>
      <c r="R306" s="394"/>
      <c r="S306" s="394"/>
      <c r="T306" s="394"/>
      <c r="U306" s="394"/>
      <c r="V306" s="394"/>
      <c r="W306" s="395"/>
      <c r="X306" s="369">
        <v>17289</v>
      </c>
      <c r="Y306" s="370"/>
      <c r="Z306" s="370"/>
      <c r="AA306" s="370"/>
      <c r="AB306" s="370"/>
      <c r="AC306" s="370"/>
      <c r="AD306" s="370"/>
      <c r="AE306" s="370"/>
      <c r="AF306" s="370"/>
      <c r="AG306" s="370"/>
      <c r="AH306" s="370"/>
      <c r="AI306" s="370"/>
      <c r="AJ306" s="370"/>
      <c r="AK306" s="370"/>
      <c r="AL306" s="371"/>
      <c r="AM306" s="115">
        <v>0.1</v>
      </c>
      <c r="AN306" s="116"/>
      <c r="AO306" s="116"/>
      <c r="AP306" s="116"/>
      <c r="AQ306" s="116"/>
      <c r="AR306" s="116"/>
      <c r="AS306" s="116"/>
      <c r="AT306" s="117"/>
      <c r="AU306" s="369">
        <v>7163</v>
      </c>
      <c r="AV306" s="370"/>
      <c r="AW306" s="370"/>
      <c r="AX306" s="370"/>
      <c r="AY306" s="370"/>
      <c r="AZ306" s="370"/>
      <c r="BA306" s="370"/>
      <c r="BB306" s="370"/>
      <c r="BC306" s="370"/>
      <c r="BD306" s="370"/>
      <c r="BE306" s="370"/>
      <c r="BF306" s="370"/>
      <c r="BG306" s="370"/>
      <c r="BH306" s="370"/>
      <c r="BI306" s="371"/>
      <c r="BJ306" s="115">
        <v>0</v>
      </c>
      <c r="BK306" s="116"/>
      <c r="BL306" s="116"/>
      <c r="BM306" s="116"/>
      <c r="BN306" s="116"/>
      <c r="BO306" s="116"/>
      <c r="BP306" s="116"/>
      <c r="BQ306" s="117"/>
    </row>
    <row r="307" spans="2:70" ht="13.5" customHeight="1">
      <c r="B307" s="408" t="s">
        <v>51</v>
      </c>
      <c r="C307" s="394"/>
      <c r="D307" s="394"/>
      <c r="E307" s="394"/>
      <c r="F307" s="394"/>
      <c r="G307" s="394"/>
      <c r="H307" s="394"/>
      <c r="I307" s="394"/>
      <c r="J307" s="394"/>
      <c r="K307" s="394"/>
      <c r="L307" s="394"/>
      <c r="M307" s="394"/>
      <c r="N307" s="394"/>
      <c r="O307" s="394"/>
      <c r="P307" s="394"/>
      <c r="Q307" s="394"/>
      <c r="R307" s="394"/>
      <c r="S307" s="394"/>
      <c r="T307" s="394"/>
      <c r="U307" s="394"/>
      <c r="V307" s="394"/>
      <c r="W307" s="395"/>
      <c r="X307" s="369">
        <v>945327</v>
      </c>
      <c r="Y307" s="370"/>
      <c r="Z307" s="370"/>
      <c r="AA307" s="370"/>
      <c r="AB307" s="370"/>
      <c r="AC307" s="370"/>
      <c r="AD307" s="370"/>
      <c r="AE307" s="370"/>
      <c r="AF307" s="370"/>
      <c r="AG307" s="370"/>
      <c r="AH307" s="370"/>
      <c r="AI307" s="370"/>
      <c r="AJ307" s="370"/>
      <c r="AK307" s="370"/>
      <c r="AL307" s="371"/>
      <c r="AM307" s="115">
        <v>3.6</v>
      </c>
      <c r="AN307" s="116"/>
      <c r="AO307" s="116"/>
      <c r="AP307" s="116"/>
      <c r="AQ307" s="116"/>
      <c r="AR307" s="116"/>
      <c r="AS307" s="116"/>
      <c r="AT307" s="117"/>
      <c r="AU307" s="369">
        <v>848317</v>
      </c>
      <c r="AV307" s="370"/>
      <c r="AW307" s="370"/>
      <c r="AX307" s="370"/>
      <c r="AY307" s="370"/>
      <c r="AZ307" s="370"/>
      <c r="BA307" s="370"/>
      <c r="BB307" s="370"/>
      <c r="BC307" s="370"/>
      <c r="BD307" s="370"/>
      <c r="BE307" s="370"/>
      <c r="BF307" s="370"/>
      <c r="BG307" s="370"/>
      <c r="BH307" s="370"/>
      <c r="BI307" s="371"/>
      <c r="BJ307" s="115">
        <v>3.3</v>
      </c>
      <c r="BK307" s="116"/>
      <c r="BL307" s="116"/>
      <c r="BM307" s="116"/>
      <c r="BN307" s="116"/>
      <c r="BO307" s="116"/>
      <c r="BP307" s="116"/>
      <c r="BQ307" s="117"/>
    </row>
    <row r="308" spans="2:70" ht="13.5" customHeight="1">
      <c r="B308" s="408" t="s">
        <v>52</v>
      </c>
      <c r="C308" s="394"/>
      <c r="D308" s="394"/>
      <c r="E308" s="394"/>
      <c r="F308" s="394"/>
      <c r="G308" s="394"/>
      <c r="H308" s="394"/>
      <c r="I308" s="394"/>
      <c r="J308" s="394"/>
      <c r="K308" s="394"/>
      <c r="L308" s="394"/>
      <c r="M308" s="394"/>
      <c r="N308" s="394"/>
      <c r="O308" s="394"/>
      <c r="P308" s="394"/>
      <c r="Q308" s="394"/>
      <c r="R308" s="394"/>
      <c r="S308" s="394"/>
      <c r="T308" s="394"/>
      <c r="U308" s="394"/>
      <c r="V308" s="394"/>
      <c r="W308" s="395"/>
      <c r="X308" s="430">
        <v>33664</v>
      </c>
      <c r="Y308" s="431"/>
      <c r="Z308" s="431"/>
      <c r="AA308" s="431"/>
      <c r="AB308" s="431"/>
      <c r="AC308" s="431"/>
      <c r="AD308" s="431"/>
      <c r="AE308" s="431"/>
      <c r="AF308" s="431"/>
      <c r="AG308" s="431"/>
      <c r="AH308" s="431"/>
      <c r="AI308" s="431"/>
      <c r="AJ308" s="431"/>
      <c r="AK308" s="431"/>
      <c r="AL308" s="432"/>
      <c r="AM308" s="412">
        <v>0.1</v>
      </c>
      <c r="AN308" s="413"/>
      <c r="AO308" s="413"/>
      <c r="AP308" s="413"/>
      <c r="AQ308" s="413"/>
      <c r="AR308" s="413"/>
      <c r="AS308" s="413"/>
      <c r="AT308" s="414"/>
      <c r="AU308" s="369">
        <v>32879</v>
      </c>
      <c r="AV308" s="370"/>
      <c r="AW308" s="370"/>
      <c r="AX308" s="370"/>
      <c r="AY308" s="370"/>
      <c r="AZ308" s="370"/>
      <c r="BA308" s="370"/>
      <c r="BB308" s="370"/>
      <c r="BC308" s="370"/>
      <c r="BD308" s="370"/>
      <c r="BE308" s="370"/>
      <c r="BF308" s="370"/>
      <c r="BG308" s="370"/>
      <c r="BH308" s="370"/>
      <c r="BI308" s="371"/>
      <c r="BJ308" s="115">
        <v>0.1</v>
      </c>
      <c r="BK308" s="116"/>
      <c r="BL308" s="116"/>
      <c r="BM308" s="116"/>
      <c r="BN308" s="116"/>
      <c r="BO308" s="116"/>
      <c r="BP308" s="116"/>
      <c r="BQ308" s="117"/>
    </row>
    <row r="309" spans="2:70" ht="13.5" customHeight="1">
      <c r="B309" s="408" t="s">
        <v>733</v>
      </c>
      <c r="C309" s="394"/>
      <c r="D309" s="394"/>
      <c r="E309" s="394"/>
      <c r="F309" s="394"/>
      <c r="G309" s="394"/>
      <c r="H309" s="394"/>
      <c r="I309" s="394"/>
      <c r="J309" s="394"/>
      <c r="K309" s="394"/>
      <c r="L309" s="394"/>
      <c r="M309" s="394"/>
      <c r="N309" s="394"/>
      <c r="O309" s="394"/>
      <c r="P309" s="394"/>
      <c r="Q309" s="394"/>
      <c r="R309" s="394"/>
      <c r="S309" s="394"/>
      <c r="T309" s="394"/>
      <c r="U309" s="394"/>
      <c r="V309" s="394"/>
      <c r="W309" s="395"/>
      <c r="X309" s="369">
        <v>0</v>
      </c>
      <c r="Y309" s="370"/>
      <c r="Z309" s="370"/>
      <c r="AA309" s="370"/>
      <c r="AB309" s="370"/>
      <c r="AC309" s="370"/>
      <c r="AD309" s="370"/>
      <c r="AE309" s="370"/>
      <c r="AF309" s="370"/>
      <c r="AG309" s="370"/>
      <c r="AH309" s="370"/>
      <c r="AI309" s="370"/>
      <c r="AJ309" s="370"/>
      <c r="AK309" s="370"/>
      <c r="AL309" s="371"/>
      <c r="AM309" s="115">
        <v>0</v>
      </c>
      <c r="AN309" s="116"/>
      <c r="AO309" s="116"/>
      <c r="AP309" s="116"/>
      <c r="AQ309" s="116"/>
      <c r="AR309" s="116"/>
      <c r="AS309" s="116"/>
      <c r="AT309" s="117"/>
      <c r="AU309" s="369">
        <v>0</v>
      </c>
      <c r="AV309" s="370"/>
      <c r="AW309" s="370"/>
      <c r="AX309" s="370"/>
      <c r="AY309" s="370"/>
      <c r="AZ309" s="370"/>
      <c r="BA309" s="370"/>
      <c r="BB309" s="370"/>
      <c r="BC309" s="370"/>
      <c r="BD309" s="370"/>
      <c r="BE309" s="370"/>
      <c r="BF309" s="370"/>
      <c r="BG309" s="370"/>
      <c r="BH309" s="370"/>
      <c r="BI309" s="371"/>
      <c r="BJ309" s="115">
        <v>0</v>
      </c>
      <c r="BK309" s="116"/>
      <c r="BL309" s="116"/>
      <c r="BM309" s="116"/>
      <c r="BN309" s="116"/>
      <c r="BO309" s="116"/>
      <c r="BP309" s="116"/>
      <c r="BQ309" s="117"/>
    </row>
    <row r="310" spans="2:70" ht="13.5" customHeight="1">
      <c r="B310" s="408" t="s">
        <v>958</v>
      </c>
      <c r="C310" s="394"/>
      <c r="D310" s="394"/>
      <c r="E310" s="394"/>
      <c r="F310" s="394"/>
      <c r="G310" s="394"/>
      <c r="H310" s="394"/>
      <c r="I310" s="394"/>
      <c r="J310" s="394"/>
      <c r="K310" s="394"/>
      <c r="L310" s="394"/>
      <c r="M310" s="394"/>
      <c r="N310" s="394"/>
      <c r="O310" s="394"/>
      <c r="P310" s="394"/>
      <c r="Q310" s="394"/>
      <c r="R310" s="394"/>
      <c r="S310" s="394"/>
      <c r="T310" s="394"/>
      <c r="U310" s="394"/>
      <c r="V310" s="394"/>
      <c r="W310" s="395"/>
      <c r="X310" s="369">
        <v>27039</v>
      </c>
      <c r="Y310" s="370"/>
      <c r="Z310" s="370"/>
      <c r="AA310" s="370"/>
      <c r="AB310" s="370"/>
      <c r="AC310" s="370"/>
      <c r="AD310" s="370"/>
      <c r="AE310" s="370"/>
      <c r="AF310" s="370"/>
      <c r="AG310" s="370"/>
      <c r="AH310" s="370"/>
      <c r="AI310" s="370"/>
      <c r="AJ310" s="370"/>
      <c r="AK310" s="370"/>
      <c r="AL310" s="371"/>
      <c r="AM310" s="115">
        <v>0.1</v>
      </c>
      <c r="AN310" s="116"/>
      <c r="AO310" s="116"/>
      <c r="AP310" s="116"/>
      <c r="AQ310" s="116"/>
      <c r="AR310" s="116"/>
      <c r="AS310" s="116"/>
      <c r="AT310" s="117"/>
      <c r="AU310" s="369">
        <v>34271</v>
      </c>
      <c r="AV310" s="370"/>
      <c r="AW310" s="370"/>
      <c r="AX310" s="370"/>
      <c r="AY310" s="370"/>
      <c r="AZ310" s="370"/>
      <c r="BA310" s="370"/>
      <c r="BB310" s="370"/>
      <c r="BC310" s="370"/>
      <c r="BD310" s="370"/>
      <c r="BE310" s="370"/>
      <c r="BF310" s="370"/>
      <c r="BG310" s="370"/>
      <c r="BH310" s="370"/>
      <c r="BI310" s="371"/>
      <c r="BJ310" s="115">
        <v>0.1</v>
      </c>
      <c r="BK310" s="116"/>
      <c r="BL310" s="116"/>
      <c r="BM310" s="116"/>
      <c r="BN310" s="116"/>
      <c r="BO310" s="116"/>
      <c r="BP310" s="116"/>
      <c r="BQ310" s="117"/>
    </row>
    <row r="311" spans="2:70" ht="13.5" customHeight="1">
      <c r="B311" s="408" t="s">
        <v>53</v>
      </c>
      <c r="C311" s="394"/>
      <c r="D311" s="394"/>
      <c r="E311" s="394"/>
      <c r="F311" s="394"/>
      <c r="G311" s="394"/>
      <c r="H311" s="394"/>
      <c r="I311" s="394"/>
      <c r="J311" s="394"/>
      <c r="K311" s="394"/>
      <c r="L311" s="394"/>
      <c r="M311" s="394"/>
      <c r="N311" s="394"/>
      <c r="O311" s="394"/>
      <c r="P311" s="394"/>
      <c r="Q311" s="394"/>
      <c r="R311" s="394"/>
      <c r="S311" s="394"/>
      <c r="T311" s="394"/>
      <c r="U311" s="394"/>
      <c r="V311" s="394"/>
      <c r="W311" s="395"/>
      <c r="X311" s="369">
        <v>18768</v>
      </c>
      <c r="Y311" s="370"/>
      <c r="Z311" s="370"/>
      <c r="AA311" s="370"/>
      <c r="AB311" s="370"/>
      <c r="AC311" s="370"/>
      <c r="AD311" s="370"/>
      <c r="AE311" s="370"/>
      <c r="AF311" s="370"/>
      <c r="AG311" s="370"/>
      <c r="AH311" s="370"/>
      <c r="AI311" s="370"/>
      <c r="AJ311" s="370"/>
      <c r="AK311" s="370"/>
      <c r="AL311" s="371"/>
      <c r="AM311" s="115">
        <v>0.1</v>
      </c>
      <c r="AN311" s="116"/>
      <c r="AO311" s="116"/>
      <c r="AP311" s="116"/>
      <c r="AQ311" s="116"/>
      <c r="AR311" s="116"/>
      <c r="AS311" s="116"/>
      <c r="AT311" s="117"/>
      <c r="AU311" s="369">
        <v>21359</v>
      </c>
      <c r="AV311" s="370"/>
      <c r="AW311" s="370"/>
      <c r="AX311" s="370"/>
      <c r="AY311" s="370"/>
      <c r="AZ311" s="370"/>
      <c r="BA311" s="370"/>
      <c r="BB311" s="370"/>
      <c r="BC311" s="370"/>
      <c r="BD311" s="370"/>
      <c r="BE311" s="370"/>
      <c r="BF311" s="370"/>
      <c r="BG311" s="370"/>
      <c r="BH311" s="370"/>
      <c r="BI311" s="371"/>
      <c r="BJ311" s="115">
        <v>0.1</v>
      </c>
      <c r="BK311" s="116"/>
      <c r="BL311" s="116"/>
      <c r="BM311" s="116"/>
      <c r="BN311" s="116"/>
      <c r="BO311" s="116"/>
      <c r="BP311" s="116"/>
      <c r="BQ311" s="117"/>
    </row>
    <row r="312" spans="2:70" ht="13.5" customHeight="1">
      <c r="B312" s="408" t="s">
        <v>54</v>
      </c>
      <c r="C312" s="394"/>
      <c r="D312" s="394"/>
      <c r="E312" s="394"/>
      <c r="F312" s="394"/>
      <c r="G312" s="394"/>
      <c r="H312" s="394"/>
      <c r="I312" s="394"/>
      <c r="J312" s="394"/>
      <c r="K312" s="394"/>
      <c r="L312" s="394"/>
      <c r="M312" s="394"/>
      <c r="N312" s="394"/>
      <c r="O312" s="394"/>
      <c r="P312" s="394"/>
      <c r="Q312" s="394"/>
      <c r="R312" s="394"/>
      <c r="S312" s="394"/>
      <c r="T312" s="394"/>
      <c r="U312" s="394"/>
      <c r="V312" s="394"/>
      <c r="W312" s="395"/>
      <c r="X312" s="369">
        <v>7233442</v>
      </c>
      <c r="Y312" s="370"/>
      <c r="Z312" s="370"/>
      <c r="AA312" s="370"/>
      <c r="AB312" s="370"/>
      <c r="AC312" s="370"/>
      <c r="AD312" s="370"/>
      <c r="AE312" s="370"/>
      <c r="AF312" s="370"/>
      <c r="AG312" s="370"/>
      <c r="AH312" s="370"/>
      <c r="AI312" s="370"/>
      <c r="AJ312" s="370"/>
      <c r="AK312" s="370"/>
      <c r="AL312" s="371"/>
      <c r="AM312" s="115">
        <v>27.4</v>
      </c>
      <c r="AN312" s="116"/>
      <c r="AO312" s="116"/>
      <c r="AP312" s="116"/>
      <c r="AQ312" s="116"/>
      <c r="AR312" s="116"/>
      <c r="AS312" s="116"/>
      <c r="AT312" s="117"/>
      <c r="AU312" s="369">
        <v>6858142</v>
      </c>
      <c r="AV312" s="370"/>
      <c r="AW312" s="370"/>
      <c r="AX312" s="370"/>
      <c r="AY312" s="370"/>
      <c r="AZ312" s="370"/>
      <c r="BA312" s="370"/>
      <c r="BB312" s="370"/>
      <c r="BC312" s="370"/>
      <c r="BD312" s="370"/>
      <c r="BE312" s="370"/>
      <c r="BF312" s="370"/>
      <c r="BG312" s="370"/>
      <c r="BH312" s="370"/>
      <c r="BI312" s="371"/>
      <c r="BJ312" s="115">
        <v>26.9</v>
      </c>
      <c r="BK312" s="116"/>
      <c r="BL312" s="116"/>
      <c r="BM312" s="116"/>
      <c r="BN312" s="116"/>
      <c r="BO312" s="116"/>
      <c r="BP312" s="116"/>
      <c r="BQ312" s="117"/>
    </row>
    <row r="313" spans="2:70" ht="13.5" customHeight="1">
      <c r="B313" s="408" t="s">
        <v>45</v>
      </c>
      <c r="C313" s="394"/>
      <c r="D313" s="394"/>
      <c r="E313" s="394"/>
      <c r="F313" s="394"/>
      <c r="G313" s="394"/>
      <c r="H313" s="394"/>
      <c r="I313" s="394"/>
      <c r="J313" s="394"/>
      <c r="K313" s="394"/>
      <c r="L313" s="394"/>
      <c r="M313" s="394"/>
      <c r="N313" s="394"/>
      <c r="O313" s="394"/>
      <c r="P313" s="394"/>
      <c r="Q313" s="394"/>
      <c r="R313" s="394"/>
      <c r="S313" s="394"/>
      <c r="T313" s="394"/>
      <c r="U313" s="394"/>
      <c r="V313" s="394"/>
      <c r="W313" s="395"/>
      <c r="X313" s="369">
        <v>12888</v>
      </c>
      <c r="Y313" s="370"/>
      <c r="Z313" s="370"/>
      <c r="AA313" s="370"/>
      <c r="AB313" s="370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1"/>
      <c r="AM313" s="115">
        <v>0.1</v>
      </c>
      <c r="AN313" s="116"/>
      <c r="AO313" s="116"/>
      <c r="AP313" s="116"/>
      <c r="AQ313" s="116"/>
      <c r="AR313" s="116"/>
      <c r="AS313" s="116"/>
      <c r="AT313" s="117"/>
      <c r="AU313" s="369">
        <v>11875</v>
      </c>
      <c r="AV313" s="370"/>
      <c r="AW313" s="370"/>
      <c r="AX313" s="370"/>
      <c r="AY313" s="370"/>
      <c r="AZ313" s="370"/>
      <c r="BA313" s="370"/>
      <c r="BB313" s="370"/>
      <c r="BC313" s="370"/>
      <c r="BD313" s="370"/>
      <c r="BE313" s="370"/>
      <c r="BF313" s="370"/>
      <c r="BG313" s="370"/>
      <c r="BH313" s="370"/>
      <c r="BI313" s="371"/>
      <c r="BJ313" s="115">
        <v>0.1</v>
      </c>
      <c r="BK313" s="116"/>
      <c r="BL313" s="116"/>
      <c r="BM313" s="116"/>
      <c r="BN313" s="116"/>
      <c r="BO313" s="116"/>
      <c r="BP313" s="116"/>
      <c r="BQ313" s="117"/>
    </row>
    <row r="314" spans="2:70" ht="13.5" customHeight="1">
      <c r="B314" s="408" t="s">
        <v>55</v>
      </c>
      <c r="C314" s="394"/>
      <c r="D314" s="394"/>
      <c r="E314" s="394"/>
      <c r="F314" s="394"/>
      <c r="G314" s="394"/>
      <c r="H314" s="394"/>
      <c r="I314" s="394"/>
      <c r="J314" s="394"/>
      <c r="K314" s="394"/>
      <c r="L314" s="394"/>
      <c r="M314" s="394"/>
      <c r="N314" s="394"/>
      <c r="O314" s="394"/>
      <c r="P314" s="394"/>
      <c r="Q314" s="394"/>
      <c r="R314" s="394"/>
      <c r="S314" s="394"/>
      <c r="T314" s="394"/>
      <c r="U314" s="394"/>
      <c r="V314" s="394"/>
      <c r="W314" s="395"/>
      <c r="X314" s="369">
        <v>485557</v>
      </c>
      <c r="Y314" s="370"/>
      <c r="Z314" s="370"/>
      <c r="AA314" s="370"/>
      <c r="AB314" s="370"/>
      <c r="AC314" s="370"/>
      <c r="AD314" s="370"/>
      <c r="AE314" s="370"/>
      <c r="AF314" s="370"/>
      <c r="AG314" s="370"/>
      <c r="AH314" s="370"/>
      <c r="AI314" s="370"/>
      <c r="AJ314" s="370"/>
      <c r="AK314" s="370"/>
      <c r="AL314" s="371"/>
      <c r="AM314" s="115">
        <v>1.8</v>
      </c>
      <c r="AN314" s="116"/>
      <c r="AO314" s="116"/>
      <c r="AP314" s="116"/>
      <c r="AQ314" s="116"/>
      <c r="AR314" s="116"/>
      <c r="AS314" s="116"/>
      <c r="AT314" s="117"/>
      <c r="AU314" s="369">
        <v>413900</v>
      </c>
      <c r="AV314" s="370"/>
      <c r="AW314" s="370"/>
      <c r="AX314" s="370"/>
      <c r="AY314" s="370"/>
      <c r="AZ314" s="370"/>
      <c r="BA314" s="370"/>
      <c r="BB314" s="370"/>
      <c r="BC314" s="370"/>
      <c r="BD314" s="370"/>
      <c r="BE314" s="370"/>
      <c r="BF314" s="370"/>
      <c r="BG314" s="370"/>
      <c r="BH314" s="370"/>
      <c r="BI314" s="371"/>
      <c r="BJ314" s="115">
        <v>1.6</v>
      </c>
      <c r="BK314" s="116"/>
      <c r="BL314" s="116"/>
      <c r="BM314" s="116"/>
      <c r="BN314" s="116"/>
      <c r="BO314" s="116"/>
      <c r="BP314" s="116"/>
      <c r="BQ314" s="117"/>
    </row>
    <row r="315" spans="2:70" ht="13.5" customHeight="1">
      <c r="B315" s="408" t="s">
        <v>56</v>
      </c>
      <c r="C315" s="394"/>
      <c r="D315" s="394"/>
      <c r="E315" s="394"/>
      <c r="F315" s="394"/>
      <c r="G315" s="394"/>
      <c r="H315" s="394"/>
      <c r="I315" s="394"/>
      <c r="J315" s="394"/>
      <c r="K315" s="394"/>
      <c r="L315" s="394"/>
      <c r="M315" s="394"/>
      <c r="N315" s="394"/>
      <c r="O315" s="394"/>
      <c r="P315" s="394"/>
      <c r="Q315" s="394"/>
      <c r="R315" s="394"/>
      <c r="S315" s="394"/>
      <c r="T315" s="394"/>
      <c r="U315" s="394"/>
      <c r="V315" s="394"/>
      <c r="W315" s="395"/>
      <c r="X315" s="369">
        <v>218432</v>
      </c>
      <c r="Y315" s="370"/>
      <c r="Z315" s="370"/>
      <c r="AA315" s="370"/>
      <c r="AB315" s="370"/>
      <c r="AC315" s="370"/>
      <c r="AD315" s="370"/>
      <c r="AE315" s="370"/>
      <c r="AF315" s="370"/>
      <c r="AG315" s="370"/>
      <c r="AH315" s="370"/>
      <c r="AI315" s="370"/>
      <c r="AJ315" s="370"/>
      <c r="AK315" s="370"/>
      <c r="AL315" s="371"/>
      <c r="AM315" s="115">
        <v>0.8</v>
      </c>
      <c r="AN315" s="116"/>
      <c r="AO315" s="116"/>
      <c r="AP315" s="116"/>
      <c r="AQ315" s="116"/>
      <c r="AR315" s="116"/>
      <c r="AS315" s="116"/>
      <c r="AT315" s="117"/>
      <c r="AU315" s="369">
        <v>233019</v>
      </c>
      <c r="AV315" s="370"/>
      <c r="AW315" s="370"/>
      <c r="AX315" s="370"/>
      <c r="AY315" s="370"/>
      <c r="AZ315" s="370"/>
      <c r="BA315" s="370"/>
      <c r="BB315" s="370"/>
      <c r="BC315" s="370"/>
      <c r="BD315" s="370"/>
      <c r="BE315" s="370"/>
      <c r="BF315" s="370"/>
      <c r="BG315" s="370"/>
      <c r="BH315" s="370"/>
      <c r="BI315" s="371"/>
      <c r="BJ315" s="115">
        <v>0.9</v>
      </c>
      <c r="BK315" s="116"/>
      <c r="BL315" s="116"/>
      <c r="BM315" s="116"/>
      <c r="BN315" s="116"/>
      <c r="BO315" s="116"/>
      <c r="BP315" s="116"/>
      <c r="BQ315" s="117"/>
    </row>
    <row r="316" spans="2:70" ht="13.5" customHeight="1">
      <c r="B316" s="408" t="s">
        <v>57</v>
      </c>
      <c r="C316" s="394"/>
      <c r="D316" s="394"/>
      <c r="E316" s="394"/>
      <c r="F316" s="394"/>
      <c r="G316" s="394"/>
      <c r="H316" s="394"/>
      <c r="I316" s="394"/>
      <c r="J316" s="394"/>
      <c r="K316" s="394"/>
      <c r="L316" s="394"/>
      <c r="M316" s="394"/>
      <c r="N316" s="394"/>
      <c r="O316" s="394"/>
      <c r="P316" s="394"/>
      <c r="Q316" s="394"/>
      <c r="R316" s="394"/>
      <c r="S316" s="394"/>
      <c r="T316" s="394"/>
      <c r="U316" s="394"/>
      <c r="V316" s="394"/>
      <c r="W316" s="395"/>
      <c r="X316" s="369">
        <v>154035</v>
      </c>
      <c r="Y316" s="370"/>
      <c r="Z316" s="370"/>
      <c r="AA316" s="370"/>
      <c r="AB316" s="370"/>
      <c r="AC316" s="370"/>
      <c r="AD316" s="370"/>
      <c r="AE316" s="370"/>
      <c r="AF316" s="370"/>
      <c r="AG316" s="370"/>
      <c r="AH316" s="370"/>
      <c r="AI316" s="370"/>
      <c r="AJ316" s="370"/>
      <c r="AK316" s="370"/>
      <c r="AL316" s="371"/>
      <c r="AM316" s="115">
        <v>0.6</v>
      </c>
      <c r="AN316" s="116"/>
      <c r="AO316" s="116"/>
      <c r="AP316" s="116"/>
      <c r="AQ316" s="116"/>
      <c r="AR316" s="116"/>
      <c r="AS316" s="116"/>
      <c r="AT316" s="117"/>
      <c r="AU316" s="369">
        <v>153680</v>
      </c>
      <c r="AV316" s="370"/>
      <c r="AW316" s="370"/>
      <c r="AX316" s="370"/>
      <c r="AY316" s="370"/>
      <c r="AZ316" s="370"/>
      <c r="BA316" s="370"/>
      <c r="BB316" s="370"/>
      <c r="BC316" s="370"/>
      <c r="BD316" s="370"/>
      <c r="BE316" s="370"/>
      <c r="BF316" s="370"/>
      <c r="BG316" s="370"/>
      <c r="BH316" s="370"/>
      <c r="BI316" s="371"/>
      <c r="BJ316" s="115">
        <v>0.6</v>
      </c>
      <c r="BK316" s="116"/>
      <c r="BL316" s="116"/>
      <c r="BM316" s="116"/>
      <c r="BN316" s="116"/>
      <c r="BO316" s="116"/>
      <c r="BP316" s="116"/>
      <c r="BQ316" s="117"/>
    </row>
    <row r="317" spans="2:70" ht="13.5" customHeight="1">
      <c r="B317" s="408" t="s">
        <v>58</v>
      </c>
      <c r="C317" s="394"/>
      <c r="D317" s="394"/>
      <c r="E317" s="394"/>
      <c r="F317" s="394"/>
      <c r="G317" s="394"/>
      <c r="H317" s="394"/>
      <c r="I317" s="394"/>
      <c r="J317" s="394"/>
      <c r="K317" s="394"/>
      <c r="L317" s="394"/>
      <c r="M317" s="394"/>
      <c r="N317" s="394"/>
      <c r="O317" s="394"/>
      <c r="P317" s="394"/>
      <c r="Q317" s="394"/>
      <c r="R317" s="394"/>
      <c r="S317" s="394"/>
      <c r="T317" s="394"/>
      <c r="U317" s="394"/>
      <c r="V317" s="394"/>
      <c r="W317" s="395"/>
      <c r="X317" s="369">
        <v>3333324</v>
      </c>
      <c r="Y317" s="370"/>
      <c r="Z317" s="370"/>
      <c r="AA317" s="370"/>
      <c r="AB317" s="370"/>
      <c r="AC317" s="370"/>
      <c r="AD317" s="370"/>
      <c r="AE317" s="370"/>
      <c r="AF317" s="370"/>
      <c r="AG317" s="370"/>
      <c r="AH317" s="370"/>
      <c r="AI317" s="370"/>
      <c r="AJ317" s="370"/>
      <c r="AK317" s="370"/>
      <c r="AL317" s="371"/>
      <c r="AM317" s="115">
        <v>12.6</v>
      </c>
      <c r="AN317" s="116"/>
      <c r="AO317" s="116"/>
      <c r="AP317" s="116"/>
      <c r="AQ317" s="116"/>
      <c r="AR317" s="116"/>
      <c r="AS317" s="116"/>
      <c r="AT317" s="117"/>
      <c r="AU317" s="369">
        <v>3642385</v>
      </c>
      <c r="AV317" s="370"/>
      <c r="AW317" s="370"/>
      <c r="AX317" s="370"/>
      <c r="AY317" s="370"/>
      <c r="AZ317" s="370"/>
      <c r="BA317" s="370"/>
      <c r="BB317" s="370"/>
      <c r="BC317" s="370"/>
      <c r="BD317" s="370"/>
      <c r="BE317" s="370"/>
      <c r="BF317" s="370"/>
      <c r="BG317" s="370"/>
      <c r="BH317" s="370"/>
      <c r="BI317" s="371"/>
      <c r="BJ317" s="115">
        <v>14.3</v>
      </c>
      <c r="BK317" s="116"/>
      <c r="BL317" s="116"/>
      <c r="BM317" s="116"/>
      <c r="BN317" s="116"/>
      <c r="BO317" s="116"/>
      <c r="BP317" s="116"/>
      <c r="BQ317" s="117"/>
    </row>
    <row r="318" spans="2:70" ht="13.5" customHeight="1">
      <c r="B318" s="409" t="s">
        <v>59</v>
      </c>
      <c r="C318" s="410"/>
      <c r="D318" s="410"/>
      <c r="E318" s="410"/>
      <c r="F318" s="410"/>
      <c r="G318" s="410"/>
      <c r="H318" s="410"/>
      <c r="I318" s="410"/>
      <c r="J318" s="410"/>
      <c r="K318" s="410"/>
      <c r="L318" s="410"/>
      <c r="M318" s="410"/>
      <c r="N318" s="410"/>
      <c r="O318" s="410"/>
      <c r="P318" s="410"/>
      <c r="Q318" s="410"/>
      <c r="R318" s="410"/>
      <c r="S318" s="410"/>
      <c r="T318" s="410"/>
      <c r="U318" s="410"/>
      <c r="V318" s="410"/>
      <c r="W318" s="411"/>
      <c r="X318" s="369">
        <v>1962397</v>
      </c>
      <c r="Y318" s="370"/>
      <c r="Z318" s="370"/>
      <c r="AA318" s="370"/>
      <c r="AB318" s="370"/>
      <c r="AC318" s="370"/>
      <c r="AD318" s="370"/>
      <c r="AE318" s="370"/>
      <c r="AF318" s="370"/>
      <c r="AG318" s="370"/>
      <c r="AH318" s="370"/>
      <c r="AI318" s="370"/>
      <c r="AJ318" s="370"/>
      <c r="AK318" s="370"/>
      <c r="AL318" s="371"/>
      <c r="AM318" s="115">
        <v>7.4</v>
      </c>
      <c r="AN318" s="116"/>
      <c r="AO318" s="116"/>
      <c r="AP318" s="116"/>
      <c r="AQ318" s="116"/>
      <c r="AR318" s="116"/>
      <c r="AS318" s="116"/>
      <c r="AT318" s="117"/>
      <c r="AU318" s="369">
        <v>1861913</v>
      </c>
      <c r="AV318" s="370"/>
      <c r="AW318" s="370"/>
      <c r="AX318" s="370"/>
      <c r="AY318" s="370"/>
      <c r="AZ318" s="370"/>
      <c r="BA318" s="370"/>
      <c r="BB318" s="370"/>
      <c r="BC318" s="370"/>
      <c r="BD318" s="370"/>
      <c r="BE318" s="370"/>
      <c r="BF318" s="370"/>
      <c r="BG318" s="370"/>
      <c r="BH318" s="370"/>
      <c r="BI318" s="371"/>
      <c r="BJ318" s="115">
        <v>7.3</v>
      </c>
      <c r="BK318" s="116"/>
      <c r="BL318" s="116"/>
      <c r="BM318" s="116"/>
      <c r="BN318" s="116"/>
      <c r="BO318" s="116"/>
      <c r="BP318" s="116"/>
      <c r="BQ318" s="117"/>
    </row>
    <row r="319" spans="2:70" ht="13.5" customHeight="1">
      <c r="B319" s="409" t="s">
        <v>60</v>
      </c>
      <c r="C319" s="410"/>
      <c r="D319" s="410"/>
      <c r="E319" s="410"/>
      <c r="F319" s="410"/>
      <c r="G319" s="410"/>
      <c r="H319" s="410"/>
      <c r="I319" s="410"/>
      <c r="J319" s="410"/>
      <c r="K319" s="410"/>
      <c r="L319" s="410"/>
      <c r="M319" s="410"/>
      <c r="N319" s="410"/>
      <c r="O319" s="410"/>
      <c r="P319" s="410"/>
      <c r="Q319" s="410"/>
      <c r="R319" s="410"/>
      <c r="S319" s="410"/>
      <c r="T319" s="410"/>
      <c r="U319" s="410"/>
      <c r="V319" s="410"/>
      <c r="W319" s="411"/>
      <c r="X319" s="369">
        <v>55208</v>
      </c>
      <c r="Y319" s="370"/>
      <c r="Z319" s="370"/>
      <c r="AA319" s="370"/>
      <c r="AB319" s="370"/>
      <c r="AC319" s="370"/>
      <c r="AD319" s="370"/>
      <c r="AE319" s="370"/>
      <c r="AF319" s="370"/>
      <c r="AG319" s="370"/>
      <c r="AH319" s="370"/>
      <c r="AI319" s="370"/>
      <c r="AJ319" s="370"/>
      <c r="AK319" s="370"/>
      <c r="AL319" s="371"/>
      <c r="AM319" s="115">
        <v>0.2</v>
      </c>
      <c r="AN319" s="116"/>
      <c r="AO319" s="116"/>
      <c r="AP319" s="116"/>
      <c r="AQ319" s="116"/>
      <c r="AR319" s="116"/>
      <c r="AS319" s="116"/>
      <c r="AT319" s="117"/>
      <c r="AU319" s="369">
        <v>41287</v>
      </c>
      <c r="AV319" s="370"/>
      <c r="AW319" s="370"/>
      <c r="AX319" s="370"/>
      <c r="AY319" s="370"/>
      <c r="AZ319" s="370"/>
      <c r="BA319" s="370"/>
      <c r="BB319" s="370"/>
      <c r="BC319" s="370"/>
      <c r="BD319" s="370"/>
      <c r="BE319" s="370"/>
      <c r="BF319" s="370"/>
      <c r="BG319" s="370"/>
      <c r="BH319" s="370"/>
      <c r="BI319" s="371"/>
      <c r="BJ319" s="115">
        <v>0.2</v>
      </c>
      <c r="BK319" s="116"/>
      <c r="BL319" s="116"/>
      <c r="BM319" s="116"/>
      <c r="BN319" s="116"/>
      <c r="BO319" s="116"/>
      <c r="BP319" s="116"/>
      <c r="BQ319" s="117"/>
    </row>
    <row r="320" spans="2:70" ht="13.5" customHeight="1">
      <c r="B320" s="409" t="s">
        <v>61</v>
      </c>
      <c r="C320" s="410"/>
      <c r="D320" s="410"/>
      <c r="E320" s="410"/>
      <c r="F320" s="410"/>
      <c r="G320" s="410"/>
      <c r="H320" s="410"/>
      <c r="I320" s="410"/>
      <c r="J320" s="410"/>
      <c r="K320" s="410"/>
      <c r="L320" s="410"/>
      <c r="M320" s="410"/>
      <c r="N320" s="410"/>
      <c r="O320" s="410"/>
      <c r="P320" s="410"/>
      <c r="Q320" s="410"/>
      <c r="R320" s="410"/>
      <c r="S320" s="410"/>
      <c r="T320" s="410"/>
      <c r="U320" s="410"/>
      <c r="V320" s="410"/>
      <c r="W320" s="411"/>
      <c r="X320" s="369">
        <v>223320</v>
      </c>
      <c r="Y320" s="370"/>
      <c r="Z320" s="370"/>
      <c r="AA320" s="370"/>
      <c r="AB320" s="370"/>
      <c r="AC320" s="370"/>
      <c r="AD320" s="370"/>
      <c r="AE320" s="370"/>
      <c r="AF320" s="370"/>
      <c r="AG320" s="370"/>
      <c r="AH320" s="370"/>
      <c r="AI320" s="370"/>
      <c r="AJ320" s="370"/>
      <c r="AK320" s="370"/>
      <c r="AL320" s="371"/>
      <c r="AM320" s="115">
        <v>0.8</v>
      </c>
      <c r="AN320" s="116"/>
      <c r="AO320" s="116"/>
      <c r="AP320" s="116"/>
      <c r="AQ320" s="116"/>
      <c r="AR320" s="116"/>
      <c r="AS320" s="116"/>
      <c r="AT320" s="117"/>
      <c r="AU320" s="369">
        <v>255949</v>
      </c>
      <c r="AV320" s="370"/>
      <c r="AW320" s="370"/>
      <c r="AX320" s="370"/>
      <c r="AY320" s="370"/>
      <c r="AZ320" s="370"/>
      <c r="BA320" s="370"/>
      <c r="BB320" s="370"/>
      <c r="BC320" s="370"/>
      <c r="BD320" s="370"/>
      <c r="BE320" s="370"/>
      <c r="BF320" s="370"/>
      <c r="BG320" s="370"/>
      <c r="BH320" s="370"/>
      <c r="BI320" s="371"/>
      <c r="BJ320" s="115">
        <v>1</v>
      </c>
      <c r="BK320" s="116"/>
      <c r="BL320" s="116"/>
      <c r="BM320" s="116"/>
      <c r="BN320" s="116"/>
      <c r="BO320" s="116"/>
      <c r="BP320" s="116"/>
      <c r="BQ320" s="117"/>
    </row>
    <row r="321" spans="2:69" ht="13.5" customHeight="1">
      <c r="B321" s="409" t="s">
        <v>62</v>
      </c>
      <c r="C321" s="410"/>
      <c r="D321" s="410"/>
      <c r="E321" s="410"/>
      <c r="F321" s="410"/>
      <c r="G321" s="410"/>
      <c r="H321" s="410"/>
      <c r="I321" s="410"/>
      <c r="J321" s="410"/>
      <c r="K321" s="410"/>
      <c r="L321" s="410"/>
      <c r="M321" s="410"/>
      <c r="N321" s="410"/>
      <c r="O321" s="410"/>
      <c r="P321" s="410"/>
      <c r="Q321" s="410"/>
      <c r="R321" s="410"/>
      <c r="S321" s="410"/>
      <c r="T321" s="410"/>
      <c r="U321" s="410"/>
      <c r="V321" s="410"/>
      <c r="W321" s="411"/>
      <c r="X321" s="369">
        <v>868360</v>
      </c>
      <c r="Y321" s="370"/>
      <c r="Z321" s="370"/>
      <c r="AA321" s="370"/>
      <c r="AB321" s="370"/>
      <c r="AC321" s="370"/>
      <c r="AD321" s="370"/>
      <c r="AE321" s="370"/>
      <c r="AF321" s="370"/>
      <c r="AG321" s="370"/>
      <c r="AH321" s="370"/>
      <c r="AI321" s="370"/>
      <c r="AJ321" s="370"/>
      <c r="AK321" s="370"/>
      <c r="AL321" s="371"/>
      <c r="AM321" s="115">
        <v>3.3</v>
      </c>
      <c r="AN321" s="116"/>
      <c r="AO321" s="116"/>
      <c r="AP321" s="116"/>
      <c r="AQ321" s="116"/>
      <c r="AR321" s="116"/>
      <c r="AS321" s="116"/>
      <c r="AT321" s="117"/>
      <c r="AU321" s="369">
        <v>1524979</v>
      </c>
      <c r="AV321" s="370"/>
      <c r="AW321" s="370"/>
      <c r="AX321" s="370"/>
      <c r="AY321" s="370"/>
      <c r="AZ321" s="370"/>
      <c r="BA321" s="370"/>
      <c r="BB321" s="370"/>
      <c r="BC321" s="370"/>
      <c r="BD321" s="370"/>
      <c r="BE321" s="370"/>
      <c r="BF321" s="370"/>
      <c r="BG321" s="370"/>
      <c r="BH321" s="370"/>
      <c r="BI321" s="371"/>
      <c r="BJ321" s="115">
        <v>6</v>
      </c>
      <c r="BK321" s="116"/>
      <c r="BL321" s="116"/>
      <c r="BM321" s="116"/>
      <c r="BN321" s="116"/>
      <c r="BO321" s="116"/>
      <c r="BP321" s="116"/>
      <c r="BQ321" s="117"/>
    </row>
    <row r="322" spans="2:69" ht="13.5" customHeight="1">
      <c r="B322" s="409" t="s">
        <v>63</v>
      </c>
      <c r="C322" s="410"/>
      <c r="D322" s="410"/>
      <c r="E322" s="410"/>
      <c r="F322" s="410"/>
      <c r="G322" s="410"/>
      <c r="H322" s="410"/>
      <c r="I322" s="410"/>
      <c r="J322" s="410"/>
      <c r="K322" s="410"/>
      <c r="L322" s="410"/>
      <c r="M322" s="410"/>
      <c r="N322" s="410"/>
      <c r="O322" s="410"/>
      <c r="P322" s="410"/>
      <c r="Q322" s="410"/>
      <c r="R322" s="410"/>
      <c r="S322" s="410"/>
      <c r="T322" s="410"/>
      <c r="U322" s="410"/>
      <c r="V322" s="410"/>
      <c r="W322" s="411"/>
      <c r="X322" s="369">
        <v>1466675</v>
      </c>
      <c r="Y322" s="370"/>
      <c r="Z322" s="370"/>
      <c r="AA322" s="370"/>
      <c r="AB322" s="370"/>
      <c r="AC322" s="370"/>
      <c r="AD322" s="370"/>
      <c r="AE322" s="370"/>
      <c r="AF322" s="370"/>
      <c r="AG322" s="370"/>
      <c r="AH322" s="370"/>
      <c r="AI322" s="370"/>
      <c r="AJ322" s="370"/>
      <c r="AK322" s="370"/>
      <c r="AL322" s="371"/>
      <c r="AM322" s="115">
        <v>5.5</v>
      </c>
      <c r="AN322" s="116"/>
      <c r="AO322" s="116"/>
      <c r="AP322" s="116"/>
      <c r="AQ322" s="116"/>
      <c r="AR322" s="116"/>
      <c r="AS322" s="116"/>
      <c r="AT322" s="117"/>
      <c r="AU322" s="369">
        <v>934077</v>
      </c>
      <c r="AV322" s="370"/>
      <c r="AW322" s="370"/>
      <c r="AX322" s="370"/>
      <c r="AY322" s="370"/>
      <c r="AZ322" s="370"/>
      <c r="BA322" s="370"/>
      <c r="BB322" s="370"/>
      <c r="BC322" s="370"/>
      <c r="BD322" s="370"/>
      <c r="BE322" s="370"/>
      <c r="BF322" s="370"/>
      <c r="BG322" s="370"/>
      <c r="BH322" s="370"/>
      <c r="BI322" s="371"/>
      <c r="BJ322" s="115">
        <v>3.7</v>
      </c>
      <c r="BK322" s="116"/>
      <c r="BL322" s="116"/>
      <c r="BM322" s="116"/>
      <c r="BN322" s="116"/>
      <c r="BO322" s="116"/>
      <c r="BP322" s="116"/>
      <c r="BQ322" s="117"/>
    </row>
    <row r="323" spans="2:69" ht="13.5" customHeight="1">
      <c r="B323" s="409" t="s">
        <v>64</v>
      </c>
      <c r="C323" s="410"/>
      <c r="D323" s="410"/>
      <c r="E323" s="410"/>
      <c r="F323" s="410"/>
      <c r="G323" s="410"/>
      <c r="H323" s="410"/>
      <c r="I323" s="410"/>
      <c r="J323" s="410"/>
      <c r="K323" s="410"/>
      <c r="L323" s="410"/>
      <c r="M323" s="410"/>
      <c r="N323" s="410"/>
      <c r="O323" s="410"/>
      <c r="P323" s="410"/>
      <c r="Q323" s="410"/>
      <c r="R323" s="410"/>
      <c r="S323" s="410"/>
      <c r="T323" s="410"/>
      <c r="U323" s="410"/>
      <c r="V323" s="410"/>
      <c r="W323" s="411"/>
      <c r="X323" s="369">
        <v>529177</v>
      </c>
      <c r="Y323" s="370"/>
      <c r="Z323" s="370"/>
      <c r="AA323" s="370"/>
      <c r="AB323" s="370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1"/>
      <c r="AM323" s="115">
        <v>2</v>
      </c>
      <c r="AN323" s="116"/>
      <c r="AO323" s="116"/>
      <c r="AP323" s="116"/>
      <c r="AQ323" s="116"/>
      <c r="AR323" s="116"/>
      <c r="AS323" s="116"/>
      <c r="AT323" s="117"/>
      <c r="AU323" s="369">
        <v>577914</v>
      </c>
      <c r="AV323" s="370"/>
      <c r="AW323" s="370"/>
      <c r="AX323" s="370"/>
      <c r="AY323" s="370"/>
      <c r="AZ323" s="370"/>
      <c r="BA323" s="370"/>
      <c r="BB323" s="370"/>
      <c r="BC323" s="370"/>
      <c r="BD323" s="370"/>
      <c r="BE323" s="370"/>
      <c r="BF323" s="370"/>
      <c r="BG323" s="370"/>
      <c r="BH323" s="370"/>
      <c r="BI323" s="371"/>
      <c r="BJ323" s="115">
        <v>2.2999999999999998</v>
      </c>
      <c r="BK323" s="116"/>
      <c r="BL323" s="116"/>
      <c r="BM323" s="116"/>
      <c r="BN323" s="116"/>
      <c r="BO323" s="116"/>
      <c r="BP323" s="116"/>
      <c r="BQ323" s="117"/>
    </row>
    <row r="324" spans="2:69" ht="13.5" customHeight="1">
      <c r="B324" s="418" t="s">
        <v>65</v>
      </c>
      <c r="C324" s="419"/>
      <c r="D324" s="419"/>
      <c r="E324" s="419"/>
      <c r="F324" s="419"/>
      <c r="G324" s="419"/>
      <c r="H324" s="419"/>
      <c r="I324" s="419"/>
      <c r="J324" s="419"/>
      <c r="K324" s="419"/>
      <c r="L324" s="419"/>
      <c r="M324" s="419"/>
      <c r="N324" s="419"/>
      <c r="O324" s="419"/>
      <c r="P324" s="419"/>
      <c r="Q324" s="419"/>
      <c r="R324" s="419"/>
      <c r="S324" s="419"/>
      <c r="T324" s="419"/>
      <c r="U324" s="419"/>
      <c r="V324" s="419"/>
      <c r="W324" s="420"/>
      <c r="X324" s="421">
        <v>3256254</v>
      </c>
      <c r="Y324" s="422"/>
      <c r="Z324" s="422"/>
      <c r="AA324" s="422"/>
      <c r="AB324" s="422"/>
      <c r="AC324" s="422"/>
      <c r="AD324" s="422"/>
      <c r="AE324" s="422"/>
      <c r="AF324" s="422"/>
      <c r="AG324" s="422"/>
      <c r="AH324" s="422"/>
      <c r="AI324" s="422"/>
      <c r="AJ324" s="422"/>
      <c r="AK324" s="422"/>
      <c r="AL324" s="423"/>
      <c r="AM324" s="415">
        <v>12.3</v>
      </c>
      <c r="AN324" s="416"/>
      <c r="AO324" s="416"/>
      <c r="AP324" s="416"/>
      <c r="AQ324" s="416"/>
      <c r="AR324" s="416"/>
      <c r="AS324" s="416"/>
      <c r="AT324" s="417"/>
      <c r="AU324" s="405">
        <v>2336136</v>
      </c>
      <c r="AV324" s="406"/>
      <c r="AW324" s="406"/>
      <c r="AX324" s="406"/>
      <c r="AY324" s="406"/>
      <c r="AZ324" s="406"/>
      <c r="BA324" s="406"/>
      <c r="BB324" s="406"/>
      <c r="BC324" s="406"/>
      <c r="BD324" s="406"/>
      <c r="BE324" s="406"/>
      <c r="BF324" s="406"/>
      <c r="BG324" s="406"/>
      <c r="BH324" s="406"/>
      <c r="BI324" s="407"/>
      <c r="BJ324" s="372">
        <v>9.1999999999999993</v>
      </c>
      <c r="BK324" s="373"/>
      <c r="BL324" s="373"/>
      <c r="BM324" s="373"/>
      <c r="BN324" s="373"/>
      <c r="BO324" s="373"/>
      <c r="BP324" s="373"/>
      <c r="BQ324" s="374"/>
    </row>
    <row r="325" spans="2:69" ht="13.5" customHeight="1">
      <c r="B325" s="157" t="s">
        <v>66</v>
      </c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43"/>
      <c r="X325" s="390">
        <f>SUM(X302:AL324)</f>
        <v>26431205</v>
      </c>
      <c r="Y325" s="391"/>
      <c r="Z325" s="391"/>
      <c r="AA325" s="391"/>
      <c r="AB325" s="391"/>
      <c r="AC325" s="391"/>
      <c r="AD325" s="391"/>
      <c r="AE325" s="391"/>
      <c r="AF325" s="391"/>
      <c r="AG325" s="391"/>
      <c r="AH325" s="391"/>
      <c r="AI325" s="391"/>
      <c r="AJ325" s="391"/>
      <c r="AK325" s="391"/>
      <c r="AL325" s="392"/>
      <c r="AM325" s="313">
        <f>SUM(AM302:AT324)</f>
        <v>100</v>
      </c>
      <c r="AN325" s="314"/>
      <c r="AO325" s="314"/>
      <c r="AP325" s="314"/>
      <c r="AQ325" s="314"/>
      <c r="AR325" s="314"/>
      <c r="AS325" s="314"/>
      <c r="AT325" s="315"/>
      <c r="AU325" s="390">
        <f>SUM(AU302:BI324)</f>
        <v>25504094</v>
      </c>
      <c r="AV325" s="391"/>
      <c r="AW325" s="391"/>
      <c r="AX325" s="391"/>
      <c r="AY325" s="391"/>
      <c r="AZ325" s="391"/>
      <c r="BA325" s="391"/>
      <c r="BB325" s="391"/>
      <c r="BC325" s="391"/>
      <c r="BD325" s="391"/>
      <c r="BE325" s="391"/>
      <c r="BF325" s="391"/>
      <c r="BG325" s="391"/>
      <c r="BH325" s="391"/>
      <c r="BI325" s="392"/>
      <c r="BJ325" s="313">
        <f>SUM(BJ302:BQ324)</f>
        <v>100.00000000000001</v>
      </c>
      <c r="BK325" s="314"/>
      <c r="BL325" s="314"/>
      <c r="BM325" s="314"/>
      <c r="BN325" s="314"/>
      <c r="BO325" s="314"/>
      <c r="BP325" s="314"/>
      <c r="BQ325" s="315"/>
    </row>
    <row r="326" spans="2:69" ht="2.25" customHeight="1">
      <c r="M326" s="14">
        <v>14.5</v>
      </c>
      <c r="V326" s="14">
        <v>-3.2</v>
      </c>
      <c r="AE326" s="14">
        <v>5.4</v>
      </c>
      <c r="AN326" s="14">
        <v>38.5</v>
      </c>
    </row>
    <row r="327" spans="2:69" ht="13.5" customHeight="1">
      <c r="B327" s="14" t="s">
        <v>85</v>
      </c>
      <c r="M327" s="14">
        <v>24.3</v>
      </c>
      <c r="V327" s="14">
        <v>-2.6</v>
      </c>
      <c r="AE327" s="14">
        <v>9.1999999999999993</v>
      </c>
      <c r="AN327" s="14">
        <v>131</v>
      </c>
    </row>
    <row r="328" spans="2:69" ht="13.5" customHeight="1">
      <c r="B328" s="127" t="s">
        <v>503</v>
      </c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20"/>
      <c r="X328" s="157" t="s">
        <v>855</v>
      </c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/>
      <c r="AP328" s="158"/>
      <c r="AQ328" s="158"/>
      <c r="AR328" s="158"/>
      <c r="AS328" s="158"/>
      <c r="AT328" s="143"/>
      <c r="AU328" s="157" t="s">
        <v>952</v>
      </c>
      <c r="AV328" s="158"/>
      <c r="AW328" s="158"/>
      <c r="AX328" s="158"/>
      <c r="AY328" s="158"/>
      <c r="AZ328" s="158"/>
      <c r="BA328" s="158"/>
      <c r="BB328" s="158"/>
      <c r="BC328" s="158"/>
      <c r="BD328" s="158"/>
      <c r="BE328" s="158"/>
      <c r="BF328" s="158"/>
      <c r="BG328" s="158"/>
      <c r="BH328" s="158"/>
      <c r="BI328" s="158"/>
      <c r="BJ328" s="158"/>
      <c r="BK328" s="158"/>
      <c r="BL328" s="158"/>
      <c r="BM328" s="158"/>
      <c r="BN328" s="158"/>
      <c r="BO328" s="158"/>
      <c r="BP328" s="158"/>
      <c r="BQ328" s="143"/>
    </row>
    <row r="329" spans="2:69" ht="13.5" customHeight="1">
      <c r="B329" s="137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362"/>
      <c r="X329" s="157" t="s">
        <v>67</v>
      </c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43"/>
      <c r="AM329" s="157" t="s">
        <v>504</v>
      </c>
      <c r="AN329" s="158"/>
      <c r="AO329" s="158"/>
      <c r="AP329" s="158"/>
      <c r="AQ329" s="158"/>
      <c r="AR329" s="158"/>
      <c r="AS329" s="158"/>
      <c r="AT329" s="143"/>
      <c r="AU329" s="157" t="s">
        <v>67</v>
      </c>
      <c r="AV329" s="158"/>
      <c r="AW329" s="158"/>
      <c r="AX329" s="158"/>
      <c r="AY329" s="158"/>
      <c r="AZ329" s="158"/>
      <c r="BA329" s="158"/>
      <c r="BB329" s="158"/>
      <c r="BC329" s="158"/>
      <c r="BD329" s="158"/>
      <c r="BE329" s="158"/>
      <c r="BF329" s="158"/>
      <c r="BG329" s="158"/>
      <c r="BH329" s="158"/>
      <c r="BI329" s="143"/>
      <c r="BJ329" s="157" t="s">
        <v>504</v>
      </c>
      <c r="BK329" s="158"/>
      <c r="BL329" s="158"/>
      <c r="BM329" s="158"/>
      <c r="BN329" s="158"/>
      <c r="BO329" s="158"/>
      <c r="BP329" s="158"/>
      <c r="BQ329" s="143"/>
    </row>
    <row r="330" spans="2:69" ht="13.5" customHeight="1">
      <c r="B330" s="359" t="s">
        <v>74</v>
      </c>
      <c r="C330" s="360"/>
      <c r="D330" s="360"/>
      <c r="E330" s="360"/>
      <c r="F330" s="360"/>
      <c r="G330" s="360"/>
      <c r="H330" s="360"/>
      <c r="I330" s="360"/>
      <c r="J330" s="360"/>
      <c r="K330" s="360"/>
      <c r="L330" s="360"/>
      <c r="M330" s="360"/>
      <c r="N330" s="360"/>
      <c r="O330" s="360"/>
      <c r="P330" s="360"/>
      <c r="Q330" s="360"/>
      <c r="R330" s="360"/>
      <c r="S330" s="360"/>
      <c r="T330" s="360"/>
      <c r="U330" s="360"/>
      <c r="V330" s="360"/>
      <c r="W330" s="361"/>
      <c r="X330" s="402">
        <v>10812729</v>
      </c>
      <c r="Y330" s="403"/>
      <c r="Z330" s="403"/>
      <c r="AA330" s="403"/>
      <c r="AB330" s="403"/>
      <c r="AC330" s="403"/>
      <c r="AD330" s="403"/>
      <c r="AE330" s="403"/>
      <c r="AF330" s="403"/>
      <c r="AG330" s="403"/>
      <c r="AH330" s="403"/>
      <c r="AI330" s="403"/>
      <c r="AJ330" s="403"/>
      <c r="AK330" s="403"/>
      <c r="AL330" s="404"/>
      <c r="AM330" s="381">
        <v>42.4</v>
      </c>
      <c r="AN330" s="382"/>
      <c r="AO330" s="382"/>
      <c r="AP330" s="382"/>
      <c r="AQ330" s="382"/>
      <c r="AR330" s="382"/>
      <c r="AS330" s="382"/>
      <c r="AT330" s="383"/>
      <c r="AU330" s="402">
        <v>11180945</v>
      </c>
      <c r="AV330" s="403"/>
      <c r="AW330" s="403"/>
      <c r="AX330" s="403"/>
      <c r="AY330" s="403"/>
      <c r="AZ330" s="403"/>
      <c r="BA330" s="403"/>
      <c r="BB330" s="403"/>
      <c r="BC330" s="403"/>
      <c r="BD330" s="403"/>
      <c r="BE330" s="403"/>
      <c r="BF330" s="403"/>
      <c r="BG330" s="403"/>
      <c r="BH330" s="403"/>
      <c r="BI330" s="404"/>
      <c r="BJ330" s="381">
        <v>45.5</v>
      </c>
      <c r="BK330" s="382"/>
      <c r="BL330" s="382"/>
      <c r="BM330" s="382"/>
      <c r="BN330" s="382"/>
      <c r="BO330" s="382"/>
      <c r="BP330" s="382"/>
      <c r="BQ330" s="383"/>
    </row>
    <row r="331" spans="2:69" ht="13.5" customHeight="1">
      <c r="B331" s="102"/>
      <c r="C331" s="393" t="s">
        <v>70</v>
      </c>
      <c r="D331" s="394"/>
      <c r="E331" s="394"/>
      <c r="F331" s="394"/>
      <c r="G331" s="394"/>
      <c r="H331" s="394"/>
      <c r="I331" s="394"/>
      <c r="J331" s="394"/>
      <c r="K331" s="394"/>
      <c r="L331" s="394"/>
      <c r="M331" s="394"/>
      <c r="N331" s="394"/>
      <c r="O331" s="394"/>
      <c r="P331" s="394"/>
      <c r="Q331" s="394"/>
      <c r="R331" s="394"/>
      <c r="S331" s="394"/>
      <c r="T331" s="394"/>
      <c r="U331" s="394"/>
      <c r="V331" s="394"/>
      <c r="W331" s="395"/>
      <c r="X331" s="369">
        <v>3209362</v>
      </c>
      <c r="Y331" s="370"/>
      <c r="Z331" s="370"/>
      <c r="AA331" s="370"/>
      <c r="AB331" s="370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1"/>
      <c r="AM331" s="115">
        <v>12.6</v>
      </c>
      <c r="AN331" s="116"/>
      <c r="AO331" s="116"/>
      <c r="AP331" s="116"/>
      <c r="AQ331" s="116"/>
      <c r="AR331" s="116"/>
      <c r="AS331" s="116"/>
      <c r="AT331" s="117"/>
      <c r="AU331" s="369">
        <v>3243691</v>
      </c>
      <c r="AV331" s="370"/>
      <c r="AW331" s="370"/>
      <c r="AX331" s="370"/>
      <c r="AY331" s="370"/>
      <c r="AZ331" s="370"/>
      <c r="BA331" s="370"/>
      <c r="BB331" s="370"/>
      <c r="BC331" s="370"/>
      <c r="BD331" s="370"/>
      <c r="BE331" s="370"/>
      <c r="BF331" s="370"/>
      <c r="BG331" s="370"/>
      <c r="BH331" s="370"/>
      <c r="BI331" s="371"/>
      <c r="BJ331" s="115">
        <v>13.2</v>
      </c>
      <c r="BK331" s="116"/>
      <c r="BL331" s="116"/>
      <c r="BM331" s="116"/>
      <c r="BN331" s="116"/>
      <c r="BO331" s="116"/>
      <c r="BP331" s="116"/>
      <c r="BQ331" s="117"/>
    </row>
    <row r="332" spans="2:69" ht="13.5" customHeight="1">
      <c r="B332" s="102"/>
      <c r="C332" s="393" t="s">
        <v>71</v>
      </c>
      <c r="D332" s="394"/>
      <c r="E332" s="394"/>
      <c r="F332" s="394"/>
      <c r="G332" s="394"/>
      <c r="H332" s="394"/>
      <c r="I332" s="394"/>
      <c r="J332" s="394"/>
      <c r="K332" s="394"/>
      <c r="L332" s="394"/>
      <c r="M332" s="394"/>
      <c r="N332" s="394"/>
      <c r="O332" s="394"/>
      <c r="P332" s="394"/>
      <c r="Q332" s="394"/>
      <c r="R332" s="394"/>
      <c r="S332" s="394"/>
      <c r="T332" s="394"/>
      <c r="U332" s="394"/>
      <c r="V332" s="394"/>
      <c r="W332" s="395"/>
      <c r="X332" s="369">
        <v>4983765</v>
      </c>
      <c r="Y332" s="370"/>
      <c r="Z332" s="370"/>
      <c r="AA332" s="370"/>
      <c r="AB332" s="370"/>
      <c r="AC332" s="370"/>
      <c r="AD332" s="370"/>
      <c r="AE332" s="370"/>
      <c r="AF332" s="370"/>
      <c r="AG332" s="370"/>
      <c r="AH332" s="370"/>
      <c r="AI332" s="370"/>
      <c r="AJ332" s="370"/>
      <c r="AK332" s="370"/>
      <c r="AL332" s="371"/>
      <c r="AM332" s="115">
        <v>19.5</v>
      </c>
      <c r="AN332" s="116"/>
      <c r="AO332" s="116"/>
      <c r="AP332" s="116"/>
      <c r="AQ332" s="116"/>
      <c r="AR332" s="116"/>
      <c r="AS332" s="116"/>
      <c r="AT332" s="117"/>
      <c r="AU332" s="369">
        <v>5251822</v>
      </c>
      <c r="AV332" s="370"/>
      <c r="AW332" s="370"/>
      <c r="AX332" s="370"/>
      <c r="AY332" s="370"/>
      <c r="AZ332" s="370"/>
      <c r="BA332" s="370"/>
      <c r="BB332" s="370"/>
      <c r="BC332" s="370"/>
      <c r="BD332" s="370"/>
      <c r="BE332" s="370"/>
      <c r="BF332" s="370"/>
      <c r="BG332" s="370"/>
      <c r="BH332" s="370"/>
      <c r="BI332" s="371"/>
      <c r="BJ332" s="115">
        <v>21.4</v>
      </c>
      <c r="BK332" s="116"/>
      <c r="BL332" s="116"/>
      <c r="BM332" s="116"/>
      <c r="BN332" s="116"/>
      <c r="BO332" s="116"/>
      <c r="BP332" s="116"/>
      <c r="BQ332" s="117"/>
    </row>
    <row r="333" spans="2:69" ht="13.5" customHeight="1">
      <c r="B333" s="103"/>
      <c r="C333" s="393" t="s">
        <v>72</v>
      </c>
      <c r="D333" s="394"/>
      <c r="E333" s="394"/>
      <c r="F333" s="394"/>
      <c r="G333" s="394"/>
      <c r="H333" s="394"/>
      <c r="I333" s="394"/>
      <c r="J333" s="394"/>
      <c r="K333" s="394"/>
      <c r="L333" s="394"/>
      <c r="M333" s="394"/>
      <c r="N333" s="394"/>
      <c r="O333" s="394"/>
      <c r="P333" s="394"/>
      <c r="Q333" s="394"/>
      <c r="R333" s="394"/>
      <c r="S333" s="394"/>
      <c r="T333" s="394"/>
      <c r="U333" s="394"/>
      <c r="V333" s="394"/>
      <c r="W333" s="395"/>
      <c r="X333" s="369">
        <v>2619602</v>
      </c>
      <c r="Y333" s="370"/>
      <c r="Z333" s="370"/>
      <c r="AA333" s="370"/>
      <c r="AB333" s="370"/>
      <c r="AC333" s="370"/>
      <c r="AD333" s="370"/>
      <c r="AE333" s="370"/>
      <c r="AF333" s="370"/>
      <c r="AG333" s="370"/>
      <c r="AH333" s="370"/>
      <c r="AI333" s="370"/>
      <c r="AJ333" s="370"/>
      <c r="AK333" s="370"/>
      <c r="AL333" s="371"/>
      <c r="AM333" s="115">
        <v>10.3</v>
      </c>
      <c r="AN333" s="116"/>
      <c r="AO333" s="116"/>
      <c r="AP333" s="116"/>
      <c r="AQ333" s="116"/>
      <c r="AR333" s="116"/>
      <c r="AS333" s="116"/>
      <c r="AT333" s="117"/>
      <c r="AU333" s="369">
        <v>2685432</v>
      </c>
      <c r="AV333" s="370"/>
      <c r="AW333" s="370"/>
      <c r="AX333" s="370"/>
      <c r="AY333" s="370"/>
      <c r="AZ333" s="370"/>
      <c r="BA333" s="370"/>
      <c r="BB333" s="370"/>
      <c r="BC333" s="370"/>
      <c r="BD333" s="370"/>
      <c r="BE333" s="370"/>
      <c r="BF333" s="370"/>
      <c r="BG333" s="370"/>
      <c r="BH333" s="370"/>
      <c r="BI333" s="371"/>
      <c r="BJ333" s="115">
        <v>10.9</v>
      </c>
      <c r="BK333" s="116"/>
      <c r="BL333" s="116"/>
      <c r="BM333" s="116"/>
      <c r="BN333" s="116"/>
      <c r="BO333" s="116"/>
      <c r="BP333" s="116"/>
      <c r="BQ333" s="117"/>
    </row>
    <row r="334" spans="2:69" ht="13.5" customHeight="1">
      <c r="B334" s="396" t="s">
        <v>75</v>
      </c>
      <c r="C334" s="397"/>
      <c r="D334" s="397"/>
      <c r="E334" s="397"/>
      <c r="F334" s="397"/>
      <c r="G334" s="397"/>
      <c r="H334" s="397"/>
      <c r="I334" s="397"/>
      <c r="J334" s="397"/>
      <c r="K334" s="397"/>
      <c r="L334" s="397"/>
      <c r="M334" s="397"/>
      <c r="N334" s="397"/>
      <c r="O334" s="397"/>
      <c r="P334" s="397"/>
      <c r="Q334" s="397"/>
      <c r="R334" s="397"/>
      <c r="S334" s="397"/>
      <c r="T334" s="397"/>
      <c r="U334" s="397"/>
      <c r="V334" s="397"/>
      <c r="W334" s="398"/>
      <c r="X334" s="387">
        <v>4604795</v>
      </c>
      <c r="Y334" s="388"/>
      <c r="Z334" s="388"/>
      <c r="AA334" s="388"/>
      <c r="AB334" s="388"/>
      <c r="AC334" s="388"/>
      <c r="AD334" s="388"/>
      <c r="AE334" s="388"/>
      <c r="AF334" s="388"/>
      <c r="AG334" s="388"/>
      <c r="AH334" s="388"/>
      <c r="AI334" s="388"/>
      <c r="AJ334" s="388"/>
      <c r="AK334" s="388"/>
      <c r="AL334" s="389"/>
      <c r="AM334" s="378">
        <v>18.100000000000001</v>
      </c>
      <c r="AN334" s="379"/>
      <c r="AO334" s="379"/>
      <c r="AP334" s="379"/>
      <c r="AQ334" s="379"/>
      <c r="AR334" s="379"/>
      <c r="AS334" s="379"/>
      <c r="AT334" s="380"/>
      <c r="AU334" s="387">
        <v>4021639</v>
      </c>
      <c r="AV334" s="388"/>
      <c r="AW334" s="388"/>
      <c r="AX334" s="388"/>
      <c r="AY334" s="388"/>
      <c r="AZ334" s="388"/>
      <c r="BA334" s="388"/>
      <c r="BB334" s="388"/>
      <c r="BC334" s="388"/>
      <c r="BD334" s="388"/>
      <c r="BE334" s="388"/>
      <c r="BF334" s="388"/>
      <c r="BG334" s="388"/>
      <c r="BH334" s="388"/>
      <c r="BI334" s="389"/>
      <c r="BJ334" s="378">
        <v>16.399999999999999</v>
      </c>
      <c r="BK334" s="379"/>
      <c r="BL334" s="379"/>
      <c r="BM334" s="379"/>
      <c r="BN334" s="379"/>
      <c r="BO334" s="379"/>
      <c r="BP334" s="379"/>
      <c r="BQ334" s="380"/>
    </row>
    <row r="335" spans="2:69" ht="13.5" customHeight="1">
      <c r="B335" s="102"/>
      <c r="C335" s="393" t="s">
        <v>76</v>
      </c>
      <c r="D335" s="394"/>
      <c r="E335" s="394"/>
      <c r="F335" s="394"/>
      <c r="G335" s="394"/>
      <c r="H335" s="394"/>
      <c r="I335" s="394"/>
      <c r="J335" s="394"/>
      <c r="K335" s="394"/>
      <c r="L335" s="394"/>
      <c r="M335" s="394"/>
      <c r="N335" s="394"/>
      <c r="O335" s="394"/>
      <c r="P335" s="394"/>
      <c r="Q335" s="394"/>
      <c r="R335" s="394"/>
      <c r="S335" s="394"/>
      <c r="T335" s="394"/>
      <c r="U335" s="394"/>
      <c r="V335" s="394"/>
      <c r="W335" s="395"/>
      <c r="X335" s="369">
        <v>2065588</v>
      </c>
      <c r="Y335" s="370"/>
      <c r="Z335" s="370"/>
      <c r="AA335" s="370"/>
      <c r="AB335" s="370"/>
      <c r="AC335" s="370"/>
      <c r="AD335" s="370"/>
      <c r="AE335" s="370"/>
      <c r="AF335" s="370"/>
      <c r="AG335" s="370"/>
      <c r="AH335" s="370"/>
      <c r="AI335" s="370"/>
      <c r="AJ335" s="370"/>
      <c r="AK335" s="370"/>
      <c r="AL335" s="371"/>
      <c r="AM335" s="115">
        <v>8.1</v>
      </c>
      <c r="AN335" s="116"/>
      <c r="AO335" s="116"/>
      <c r="AP335" s="116"/>
      <c r="AQ335" s="116"/>
      <c r="AR335" s="116"/>
      <c r="AS335" s="116"/>
      <c r="AT335" s="117"/>
      <c r="AU335" s="369">
        <v>2056358</v>
      </c>
      <c r="AV335" s="370"/>
      <c r="AW335" s="370"/>
      <c r="AX335" s="370"/>
      <c r="AY335" s="370"/>
      <c r="AZ335" s="370"/>
      <c r="BA335" s="370"/>
      <c r="BB335" s="370"/>
      <c r="BC335" s="370"/>
      <c r="BD335" s="370"/>
      <c r="BE335" s="370"/>
      <c r="BF335" s="370"/>
      <c r="BG335" s="370"/>
      <c r="BH335" s="370"/>
      <c r="BI335" s="371"/>
      <c r="BJ335" s="115">
        <v>8.4</v>
      </c>
      <c r="BK335" s="116"/>
      <c r="BL335" s="116"/>
      <c r="BM335" s="116"/>
      <c r="BN335" s="116"/>
      <c r="BO335" s="116"/>
      <c r="BP335" s="116"/>
      <c r="BQ335" s="117"/>
    </row>
    <row r="336" spans="2:69" ht="13.5" customHeight="1">
      <c r="B336" s="102"/>
      <c r="C336" s="393" t="s">
        <v>77</v>
      </c>
      <c r="D336" s="394"/>
      <c r="E336" s="394"/>
      <c r="F336" s="394"/>
      <c r="G336" s="394"/>
      <c r="H336" s="394"/>
      <c r="I336" s="394"/>
      <c r="J336" s="394"/>
      <c r="K336" s="394"/>
      <c r="L336" s="394"/>
      <c r="M336" s="394"/>
      <c r="N336" s="394"/>
      <c r="O336" s="394"/>
      <c r="P336" s="394"/>
      <c r="Q336" s="394"/>
      <c r="R336" s="394"/>
      <c r="S336" s="394"/>
      <c r="T336" s="394"/>
      <c r="U336" s="394"/>
      <c r="V336" s="394"/>
      <c r="W336" s="395"/>
      <c r="X336" s="369">
        <f>X334-X335-X337</f>
        <v>2420168</v>
      </c>
      <c r="Y336" s="370"/>
      <c r="Z336" s="370"/>
      <c r="AA336" s="370"/>
      <c r="AB336" s="370"/>
      <c r="AC336" s="370"/>
      <c r="AD336" s="370"/>
      <c r="AE336" s="370"/>
      <c r="AF336" s="370"/>
      <c r="AG336" s="370"/>
      <c r="AH336" s="370"/>
      <c r="AI336" s="370"/>
      <c r="AJ336" s="370"/>
      <c r="AK336" s="370"/>
      <c r="AL336" s="371"/>
      <c r="AM336" s="115">
        <v>9.5</v>
      </c>
      <c r="AN336" s="116"/>
      <c r="AO336" s="116"/>
      <c r="AP336" s="116"/>
      <c r="AQ336" s="116"/>
      <c r="AR336" s="116"/>
      <c r="AS336" s="116"/>
      <c r="AT336" s="117"/>
      <c r="AU336" s="369">
        <v>1798870</v>
      </c>
      <c r="AV336" s="370"/>
      <c r="AW336" s="370"/>
      <c r="AX336" s="370"/>
      <c r="AY336" s="370"/>
      <c r="AZ336" s="370"/>
      <c r="BA336" s="370"/>
      <c r="BB336" s="370"/>
      <c r="BC336" s="370"/>
      <c r="BD336" s="370"/>
      <c r="BE336" s="370"/>
      <c r="BF336" s="370"/>
      <c r="BG336" s="370"/>
      <c r="BH336" s="370"/>
      <c r="BI336" s="371"/>
      <c r="BJ336" s="115">
        <v>7.3</v>
      </c>
      <c r="BK336" s="116"/>
      <c r="BL336" s="116"/>
      <c r="BM336" s="116"/>
      <c r="BN336" s="116"/>
      <c r="BO336" s="116"/>
      <c r="BP336" s="116"/>
      <c r="BQ336" s="117"/>
    </row>
    <row r="337" spans="1:69" ht="13.5" customHeight="1">
      <c r="B337" s="103"/>
      <c r="C337" s="393" t="s">
        <v>78</v>
      </c>
      <c r="D337" s="394"/>
      <c r="E337" s="394"/>
      <c r="F337" s="394"/>
      <c r="G337" s="394"/>
      <c r="H337" s="394"/>
      <c r="I337" s="394"/>
      <c r="J337" s="394"/>
      <c r="K337" s="394"/>
      <c r="L337" s="394"/>
      <c r="M337" s="394"/>
      <c r="N337" s="394"/>
      <c r="O337" s="394"/>
      <c r="P337" s="394"/>
      <c r="Q337" s="394"/>
      <c r="R337" s="394"/>
      <c r="S337" s="394"/>
      <c r="T337" s="394"/>
      <c r="U337" s="394"/>
      <c r="V337" s="394"/>
      <c r="W337" s="395"/>
      <c r="X337" s="369">
        <v>119039</v>
      </c>
      <c r="Y337" s="370"/>
      <c r="Z337" s="370"/>
      <c r="AA337" s="370"/>
      <c r="AB337" s="370"/>
      <c r="AC337" s="370"/>
      <c r="AD337" s="370"/>
      <c r="AE337" s="370"/>
      <c r="AF337" s="370"/>
      <c r="AG337" s="370"/>
      <c r="AH337" s="370"/>
      <c r="AI337" s="370"/>
      <c r="AJ337" s="370"/>
      <c r="AK337" s="370"/>
      <c r="AL337" s="371"/>
      <c r="AM337" s="115">
        <v>0.5</v>
      </c>
      <c r="AN337" s="116"/>
      <c r="AO337" s="116"/>
      <c r="AP337" s="116"/>
      <c r="AQ337" s="116"/>
      <c r="AR337" s="116"/>
      <c r="AS337" s="116"/>
      <c r="AT337" s="117"/>
      <c r="AU337" s="369">
        <v>166411</v>
      </c>
      <c r="AV337" s="370"/>
      <c r="AW337" s="370"/>
      <c r="AX337" s="370"/>
      <c r="AY337" s="370"/>
      <c r="AZ337" s="370"/>
      <c r="BA337" s="370"/>
      <c r="BB337" s="370"/>
      <c r="BC337" s="370"/>
      <c r="BD337" s="370"/>
      <c r="BE337" s="370"/>
      <c r="BF337" s="370"/>
      <c r="BG337" s="370"/>
      <c r="BH337" s="370"/>
      <c r="BI337" s="371"/>
      <c r="BJ337" s="115">
        <v>0.7</v>
      </c>
      <c r="BK337" s="116"/>
      <c r="BL337" s="116"/>
      <c r="BM337" s="116"/>
      <c r="BN337" s="116"/>
      <c r="BO337" s="116"/>
      <c r="BP337" s="116"/>
      <c r="BQ337" s="117"/>
    </row>
    <row r="338" spans="1:69" ht="13.5" customHeight="1">
      <c r="B338" s="396" t="s">
        <v>73</v>
      </c>
      <c r="C338" s="397"/>
      <c r="D338" s="397"/>
      <c r="E338" s="397"/>
      <c r="F338" s="397"/>
      <c r="G338" s="397"/>
      <c r="H338" s="397"/>
      <c r="I338" s="397"/>
      <c r="J338" s="397"/>
      <c r="K338" s="397"/>
      <c r="L338" s="397"/>
      <c r="M338" s="397"/>
      <c r="N338" s="397"/>
      <c r="O338" s="397"/>
      <c r="P338" s="397"/>
      <c r="Q338" s="397"/>
      <c r="R338" s="397"/>
      <c r="S338" s="397"/>
      <c r="T338" s="397"/>
      <c r="U338" s="397"/>
      <c r="V338" s="397"/>
      <c r="W338" s="398"/>
      <c r="X338" s="387">
        <v>2625311</v>
      </c>
      <c r="Y338" s="388"/>
      <c r="Z338" s="388"/>
      <c r="AA338" s="388"/>
      <c r="AB338" s="388"/>
      <c r="AC338" s="388"/>
      <c r="AD338" s="388"/>
      <c r="AE338" s="388"/>
      <c r="AF338" s="388"/>
      <c r="AG338" s="388"/>
      <c r="AH338" s="388"/>
      <c r="AI338" s="388"/>
      <c r="AJ338" s="388"/>
      <c r="AK338" s="388"/>
      <c r="AL338" s="389"/>
      <c r="AM338" s="378">
        <v>10.3</v>
      </c>
      <c r="AN338" s="379"/>
      <c r="AO338" s="379"/>
      <c r="AP338" s="379"/>
      <c r="AQ338" s="379"/>
      <c r="AR338" s="379"/>
      <c r="AS338" s="379"/>
      <c r="AT338" s="380"/>
      <c r="AU338" s="387">
        <v>2801036</v>
      </c>
      <c r="AV338" s="388"/>
      <c r="AW338" s="388"/>
      <c r="AX338" s="388"/>
      <c r="AY338" s="388"/>
      <c r="AZ338" s="388"/>
      <c r="BA338" s="388"/>
      <c r="BB338" s="388"/>
      <c r="BC338" s="388"/>
      <c r="BD338" s="388"/>
      <c r="BE338" s="388"/>
      <c r="BF338" s="388"/>
      <c r="BG338" s="388"/>
      <c r="BH338" s="388"/>
      <c r="BI338" s="389"/>
      <c r="BJ338" s="378">
        <v>11.4</v>
      </c>
      <c r="BK338" s="379"/>
      <c r="BL338" s="379"/>
      <c r="BM338" s="379"/>
      <c r="BN338" s="379"/>
      <c r="BO338" s="379"/>
      <c r="BP338" s="379"/>
      <c r="BQ338" s="380"/>
    </row>
    <row r="339" spans="1:69" ht="13.5" customHeight="1">
      <c r="B339" s="396" t="s">
        <v>79</v>
      </c>
      <c r="C339" s="397"/>
      <c r="D339" s="397"/>
      <c r="E339" s="397"/>
      <c r="F339" s="397"/>
      <c r="G339" s="397"/>
      <c r="H339" s="397"/>
      <c r="I339" s="397"/>
      <c r="J339" s="397"/>
      <c r="K339" s="397"/>
      <c r="L339" s="397"/>
      <c r="M339" s="397"/>
      <c r="N339" s="397"/>
      <c r="O339" s="397"/>
      <c r="P339" s="397"/>
      <c r="Q339" s="397"/>
      <c r="R339" s="397"/>
      <c r="S339" s="397"/>
      <c r="T339" s="397"/>
      <c r="U339" s="397"/>
      <c r="V339" s="397"/>
      <c r="W339" s="398"/>
      <c r="X339" s="387">
        <v>99503</v>
      </c>
      <c r="Y339" s="388"/>
      <c r="Z339" s="388"/>
      <c r="AA339" s="388"/>
      <c r="AB339" s="388"/>
      <c r="AC339" s="388"/>
      <c r="AD339" s="388"/>
      <c r="AE339" s="388"/>
      <c r="AF339" s="388"/>
      <c r="AG339" s="388"/>
      <c r="AH339" s="388"/>
      <c r="AI339" s="388"/>
      <c r="AJ339" s="388"/>
      <c r="AK339" s="388"/>
      <c r="AL339" s="389"/>
      <c r="AM339" s="378">
        <v>0.4</v>
      </c>
      <c r="AN339" s="379"/>
      <c r="AO339" s="379"/>
      <c r="AP339" s="379"/>
      <c r="AQ339" s="379"/>
      <c r="AR339" s="379"/>
      <c r="AS339" s="379"/>
      <c r="AT339" s="380"/>
      <c r="AU339" s="387">
        <v>101308</v>
      </c>
      <c r="AV339" s="388"/>
      <c r="AW339" s="388"/>
      <c r="AX339" s="388"/>
      <c r="AY339" s="388"/>
      <c r="AZ339" s="388"/>
      <c r="BA339" s="388"/>
      <c r="BB339" s="388"/>
      <c r="BC339" s="388"/>
      <c r="BD339" s="388"/>
      <c r="BE339" s="388"/>
      <c r="BF339" s="388"/>
      <c r="BG339" s="388"/>
      <c r="BH339" s="388"/>
      <c r="BI339" s="389"/>
      <c r="BJ339" s="378">
        <v>0.4</v>
      </c>
      <c r="BK339" s="379"/>
      <c r="BL339" s="379"/>
      <c r="BM339" s="379"/>
      <c r="BN339" s="379"/>
      <c r="BO339" s="379"/>
      <c r="BP339" s="379"/>
      <c r="BQ339" s="380"/>
    </row>
    <row r="340" spans="1:69" ht="13.5" customHeight="1">
      <c r="B340" s="396" t="s">
        <v>80</v>
      </c>
      <c r="C340" s="397"/>
      <c r="D340" s="397"/>
      <c r="E340" s="397"/>
      <c r="F340" s="397"/>
      <c r="G340" s="397"/>
      <c r="H340" s="397"/>
      <c r="I340" s="397"/>
      <c r="J340" s="397"/>
      <c r="K340" s="397"/>
      <c r="L340" s="397"/>
      <c r="M340" s="397"/>
      <c r="N340" s="397"/>
      <c r="O340" s="397"/>
      <c r="P340" s="397"/>
      <c r="Q340" s="397"/>
      <c r="R340" s="397"/>
      <c r="S340" s="397"/>
      <c r="T340" s="397"/>
      <c r="U340" s="397"/>
      <c r="V340" s="397"/>
      <c r="W340" s="398"/>
      <c r="X340" s="387">
        <v>2759273</v>
      </c>
      <c r="Y340" s="388"/>
      <c r="Z340" s="388"/>
      <c r="AA340" s="388"/>
      <c r="AB340" s="388"/>
      <c r="AC340" s="388"/>
      <c r="AD340" s="388"/>
      <c r="AE340" s="388"/>
      <c r="AF340" s="388"/>
      <c r="AG340" s="388"/>
      <c r="AH340" s="388"/>
      <c r="AI340" s="388"/>
      <c r="AJ340" s="388"/>
      <c r="AK340" s="388"/>
      <c r="AL340" s="389"/>
      <c r="AM340" s="378">
        <v>10.8</v>
      </c>
      <c r="AN340" s="379"/>
      <c r="AO340" s="379"/>
      <c r="AP340" s="379"/>
      <c r="AQ340" s="379"/>
      <c r="AR340" s="379"/>
      <c r="AS340" s="379"/>
      <c r="AT340" s="380"/>
      <c r="AU340" s="387">
        <v>2242539</v>
      </c>
      <c r="AV340" s="388"/>
      <c r="AW340" s="388"/>
      <c r="AX340" s="388"/>
      <c r="AY340" s="388"/>
      <c r="AZ340" s="388"/>
      <c r="BA340" s="388"/>
      <c r="BB340" s="388"/>
      <c r="BC340" s="388"/>
      <c r="BD340" s="388"/>
      <c r="BE340" s="388"/>
      <c r="BF340" s="388"/>
      <c r="BG340" s="388"/>
      <c r="BH340" s="388"/>
      <c r="BI340" s="389"/>
      <c r="BJ340" s="378">
        <v>9.1</v>
      </c>
      <c r="BK340" s="379"/>
      <c r="BL340" s="379"/>
      <c r="BM340" s="379"/>
      <c r="BN340" s="379"/>
      <c r="BO340" s="379"/>
      <c r="BP340" s="379"/>
      <c r="BQ340" s="380"/>
    </row>
    <row r="341" spans="1:69" ht="13.5" customHeight="1">
      <c r="B341" s="396" t="s">
        <v>81</v>
      </c>
      <c r="C341" s="397"/>
      <c r="D341" s="397"/>
      <c r="E341" s="397"/>
      <c r="F341" s="397"/>
      <c r="G341" s="397"/>
      <c r="H341" s="397"/>
      <c r="I341" s="397"/>
      <c r="J341" s="397"/>
      <c r="K341" s="397"/>
      <c r="L341" s="397"/>
      <c r="M341" s="397"/>
      <c r="N341" s="397"/>
      <c r="O341" s="397"/>
      <c r="P341" s="397"/>
      <c r="Q341" s="397"/>
      <c r="R341" s="397"/>
      <c r="S341" s="397"/>
      <c r="T341" s="397"/>
      <c r="U341" s="397"/>
      <c r="V341" s="397"/>
      <c r="W341" s="398"/>
      <c r="X341" s="387">
        <v>1425944</v>
      </c>
      <c r="Y341" s="388"/>
      <c r="Z341" s="388"/>
      <c r="AA341" s="388"/>
      <c r="AB341" s="388"/>
      <c r="AC341" s="388"/>
      <c r="AD341" s="388"/>
      <c r="AE341" s="388"/>
      <c r="AF341" s="388"/>
      <c r="AG341" s="388"/>
      <c r="AH341" s="388"/>
      <c r="AI341" s="388"/>
      <c r="AJ341" s="388"/>
      <c r="AK341" s="388"/>
      <c r="AL341" s="389"/>
      <c r="AM341" s="378">
        <v>5.6</v>
      </c>
      <c r="AN341" s="379"/>
      <c r="AO341" s="379"/>
      <c r="AP341" s="379"/>
      <c r="AQ341" s="379"/>
      <c r="AR341" s="379"/>
      <c r="AS341" s="379"/>
      <c r="AT341" s="380"/>
      <c r="AU341" s="387">
        <v>585507</v>
      </c>
      <c r="AV341" s="388"/>
      <c r="AW341" s="388"/>
      <c r="AX341" s="388"/>
      <c r="AY341" s="388"/>
      <c r="AZ341" s="388"/>
      <c r="BA341" s="388"/>
      <c r="BB341" s="388"/>
      <c r="BC341" s="388"/>
      <c r="BD341" s="388"/>
      <c r="BE341" s="388"/>
      <c r="BF341" s="388"/>
      <c r="BG341" s="388"/>
      <c r="BH341" s="388"/>
      <c r="BI341" s="389"/>
      <c r="BJ341" s="378">
        <v>2.4</v>
      </c>
      <c r="BK341" s="379"/>
      <c r="BL341" s="379"/>
      <c r="BM341" s="379"/>
      <c r="BN341" s="379"/>
      <c r="BO341" s="379"/>
      <c r="BP341" s="379"/>
      <c r="BQ341" s="380"/>
    </row>
    <row r="342" spans="1:69" ht="13.5" customHeight="1">
      <c r="B342" s="396" t="s">
        <v>82</v>
      </c>
      <c r="C342" s="397"/>
      <c r="D342" s="397"/>
      <c r="E342" s="397"/>
      <c r="F342" s="397"/>
      <c r="G342" s="397"/>
      <c r="H342" s="397"/>
      <c r="I342" s="397"/>
      <c r="J342" s="397"/>
      <c r="K342" s="397"/>
      <c r="L342" s="397"/>
      <c r="M342" s="397"/>
      <c r="N342" s="397"/>
      <c r="O342" s="397"/>
      <c r="P342" s="397"/>
      <c r="Q342" s="397"/>
      <c r="R342" s="397"/>
      <c r="S342" s="397"/>
      <c r="T342" s="397"/>
      <c r="U342" s="397"/>
      <c r="V342" s="397"/>
      <c r="W342" s="398"/>
      <c r="X342" s="387">
        <v>344893</v>
      </c>
      <c r="Y342" s="388"/>
      <c r="Z342" s="388"/>
      <c r="AA342" s="388"/>
      <c r="AB342" s="388"/>
      <c r="AC342" s="388"/>
      <c r="AD342" s="388"/>
      <c r="AE342" s="388"/>
      <c r="AF342" s="388"/>
      <c r="AG342" s="388"/>
      <c r="AH342" s="388"/>
      <c r="AI342" s="388"/>
      <c r="AJ342" s="388"/>
      <c r="AK342" s="388"/>
      <c r="AL342" s="389"/>
      <c r="AM342" s="378">
        <v>1.3</v>
      </c>
      <c r="AN342" s="379"/>
      <c r="AO342" s="379"/>
      <c r="AP342" s="379"/>
      <c r="AQ342" s="379"/>
      <c r="AR342" s="379"/>
      <c r="AS342" s="379"/>
      <c r="AT342" s="380"/>
      <c r="AU342" s="387">
        <v>332670</v>
      </c>
      <c r="AV342" s="388"/>
      <c r="AW342" s="388"/>
      <c r="AX342" s="388"/>
      <c r="AY342" s="388"/>
      <c r="AZ342" s="388"/>
      <c r="BA342" s="388"/>
      <c r="BB342" s="388"/>
      <c r="BC342" s="388"/>
      <c r="BD342" s="388"/>
      <c r="BE342" s="388"/>
      <c r="BF342" s="388"/>
      <c r="BG342" s="388"/>
      <c r="BH342" s="388"/>
      <c r="BI342" s="389"/>
      <c r="BJ342" s="378">
        <v>1.3</v>
      </c>
      <c r="BK342" s="379"/>
      <c r="BL342" s="379"/>
      <c r="BM342" s="379"/>
      <c r="BN342" s="379"/>
      <c r="BO342" s="379"/>
      <c r="BP342" s="379"/>
      <c r="BQ342" s="380"/>
    </row>
    <row r="343" spans="1:69" ht="13.5" customHeight="1">
      <c r="B343" s="399" t="s">
        <v>83</v>
      </c>
      <c r="C343" s="400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0"/>
      <c r="R343" s="400"/>
      <c r="S343" s="400"/>
      <c r="T343" s="400"/>
      <c r="U343" s="400"/>
      <c r="V343" s="400"/>
      <c r="W343" s="401"/>
      <c r="X343" s="384">
        <v>2824680</v>
      </c>
      <c r="Y343" s="385"/>
      <c r="Z343" s="385"/>
      <c r="AA343" s="385"/>
      <c r="AB343" s="385"/>
      <c r="AC343" s="385"/>
      <c r="AD343" s="385"/>
      <c r="AE343" s="385"/>
      <c r="AF343" s="385"/>
      <c r="AG343" s="385"/>
      <c r="AH343" s="385"/>
      <c r="AI343" s="385"/>
      <c r="AJ343" s="385"/>
      <c r="AK343" s="385"/>
      <c r="AL343" s="386"/>
      <c r="AM343" s="375">
        <v>11.1</v>
      </c>
      <c r="AN343" s="376"/>
      <c r="AO343" s="376"/>
      <c r="AP343" s="376"/>
      <c r="AQ343" s="376"/>
      <c r="AR343" s="376"/>
      <c r="AS343" s="376"/>
      <c r="AT343" s="377"/>
      <c r="AU343" s="384">
        <v>3316591</v>
      </c>
      <c r="AV343" s="385"/>
      <c r="AW343" s="385"/>
      <c r="AX343" s="385"/>
      <c r="AY343" s="385"/>
      <c r="AZ343" s="385"/>
      <c r="BA343" s="385"/>
      <c r="BB343" s="385"/>
      <c r="BC343" s="385"/>
      <c r="BD343" s="385"/>
      <c r="BE343" s="385"/>
      <c r="BF343" s="385"/>
      <c r="BG343" s="385"/>
      <c r="BH343" s="385"/>
      <c r="BI343" s="386"/>
      <c r="BJ343" s="375">
        <v>13.5</v>
      </c>
      <c r="BK343" s="376"/>
      <c r="BL343" s="376"/>
      <c r="BM343" s="376"/>
      <c r="BN343" s="376"/>
      <c r="BO343" s="376"/>
      <c r="BP343" s="376"/>
      <c r="BQ343" s="377"/>
    </row>
    <row r="344" spans="1:69" ht="13.5" customHeight="1">
      <c r="B344" s="157" t="s">
        <v>84</v>
      </c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43"/>
      <c r="X344" s="390">
        <f>SUM(X330:AL343)-X330-X334</f>
        <v>25497128</v>
      </c>
      <c r="Y344" s="391"/>
      <c r="Z344" s="391"/>
      <c r="AA344" s="391"/>
      <c r="AB344" s="391"/>
      <c r="AC344" s="391"/>
      <c r="AD344" s="391"/>
      <c r="AE344" s="391"/>
      <c r="AF344" s="391"/>
      <c r="AG344" s="391"/>
      <c r="AH344" s="391"/>
      <c r="AI344" s="391"/>
      <c r="AJ344" s="391"/>
      <c r="AK344" s="391"/>
      <c r="AL344" s="392"/>
      <c r="AM344" s="313">
        <f>SUM(AM330:AT343)-AM330-AM334</f>
        <v>100.00000000000003</v>
      </c>
      <c r="AN344" s="314"/>
      <c r="AO344" s="314"/>
      <c r="AP344" s="314"/>
      <c r="AQ344" s="314"/>
      <c r="AR344" s="314"/>
      <c r="AS344" s="314"/>
      <c r="AT344" s="315"/>
      <c r="AU344" s="390">
        <f>SUM(AU330:BI343)-AU330-AU334</f>
        <v>24582235</v>
      </c>
      <c r="AV344" s="391"/>
      <c r="AW344" s="391"/>
      <c r="AX344" s="391"/>
      <c r="AY344" s="391"/>
      <c r="AZ344" s="391"/>
      <c r="BA344" s="391"/>
      <c r="BB344" s="391"/>
      <c r="BC344" s="391"/>
      <c r="BD344" s="391"/>
      <c r="BE344" s="391"/>
      <c r="BF344" s="391"/>
      <c r="BG344" s="391"/>
      <c r="BH344" s="391"/>
      <c r="BI344" s="392"/>
      <c r="BJ344" s="313">
        <f>SUM(BJ330:BQ343)-BJ330-BJ334</f>
        <v>100.00000000000003</v>
      </c>
      <c r="BK344" s="314"/>
      <c r="BL344" s="314"/>
      <c r="BM344" s="314"/>
      <c r="BN344" s="314"/>
      <c r="BO344" s="314"/>
      <c r="BP344" s="314"/>
      <c r="BQ344" s="315"/>
    </row>
    <row r="345" spans="1:69" ht="3.75" customHeight="1"/>
    <row r="346" spans="1:69" ht="13.5" customHeight="1">
      <c r="A346" s="14" t="s">
        <v>957</v>
      </c>
      <c r="AS346" s="121" t="s">
        <v>98</v>
      </c>
      <c r="AT346" s="121"/>
      <c r="AU346" s="121"/>
      <c r="AV346" s="121"/>
      <c r="AW346" s="121"/>
      <c r="AX346" s="121"/>
      <c r="AY346" s="121"/>
      <c r="AZ346" s="121"/>
      <c r="BA346" s="121"/>
    </row>
    <row r="347" spans="1:69" ht="3.75" customHeight="1">
      <c r="AT347" s="138"/>
      <c r="AU347" s="138"/>
      <c r="AV347" s="138"/>
      <c r="AW347" s="138"/>
      <c r="AX347" s="138"/>
      <c r="AY347" s="138"/>
      <c r="AZ347" s="138"/>
      <c r="BA347" s="138"/>
    </row>
    <row r="348" spans="1:69" ht="13.5" customHeight="1">
      <c r="B348" s="157" t="s">
        <v>12</v>
      </c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43"/>
      <c r="X348" s="157" t="s">
        <v>87</v>
      </c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43"/>
      <c r="AM348" s="157" t="s">
        <v>88</v>
      </c>
      <c r="AN348" s="158"/>
      <c r="AO348" s="158"/>
      <c r="AP348" s="158"/>
      <c r="AQ348" s="158"/>
      <c r="AR348" s="158"/>
      <c r="AS348" s="158"/>
      <c r="AT348" s="158"/>
      <c r="AU348" s="158"/>
      <c r="AV348" s="158"/>
      <c r="AW348" s="158"/>
      <c r="AX348" s="158"/>
      <c r="AY348" s="158"/>
      <c r="AZ348" s="158"/>
      <c r="BA348" s="143"/>
    </row>
    <row r="349" spans="1:69" ht="13.5" customHeight="1">
      <c r="B349" s="424" t="s">
        <v>86</v>
      </c>
      <c r="C349" s="425"/>
      <c r="D349" s="425"/>
      <c r="E349" s="425"/>
      <c r="F349" s="425"/>
      <c r="G349" s="425"/>
      <c r="H349" s="425"/>
      <c r="I349" s="425"/>
      <c r="J349" s="425"/>
      <c r="K349" s="425"/>
      <c r="L349" s="425"/>
      <c r="M349" s="425"/>
      <c r="N349" s="425"/>
      <c r="O349" s="425"/>
      <c r="P349" s="425"/>
      <c r="Q349" s="425"/>
      <c r="R349" s="425"/>
      <c r="S349" s="425"/>
      <c r="T349" s="425"/>
      <c r="U349" s="425"/>
      <c r="V349" s="425"/>
      <c r="W349" s="426"/>
      <c r="X349" s="451">
        <v>7214899</v>
      </c>
      <c r="Y349" s="452"/>
      <c r="Z349" s="452"/>
      <c r="AA349" s="452"/>
      <c r="AB349" s="452"/>
      <c r="AC349" s="452"/>
      <c r="AD349" s="452"/>
      <c r="AE349" s="452"/>
      <c r="AF349" s="452"/>
      <c r="AG349" s="452"/>
      <c r="AH349" s="452"/>
      <c r="AI349" s="452"/>
      <c r="AJ349" s="452"/>
      <c r="AK349" s="452"/>
      <c r="AL349" s="453"/>
      <c r="AM349" s="451">
        <v>7218170</v>
      </c>
      <c r="AN349" s="452"/>
      <c r="AO349" s="452"/>
      <c r="AP349" s="452"/>
      <c r="AQ349" s="452"/>
      <c r="AR349" s="452"/>
      <c r="AS349" s="452"/>
      <c r="AT349" s="452"/>
      <c r="AU349" s="452"/>
      <c r="AV349" s="452"/>
      <c r="AW349" s="452"/>
      <c r="AX349" s="452"/>
      <c r="AY349" s="452"/>
      <c r="AZ349" s="452"/>
      <c r="BA349" s="453"/>
    </row>
    <row r="350" spans="1:69" ht="13.5" customHeight="1">
      <c r="B350" s="408" t="s">
        <v>89</v>
      </c>
      <c r="C350" s="394"/>
      <c r="D350" s="394"/>
      <c r="E350" s="394"/>
      <c r="F350" s="394"/>
      <c r="G350" s="394"/>
      <c r="H350" s="394"/>
      <c r="I350" s="394"/>
      <c r="J350" s="394"/>
      <c r="K350" s="394"/>
      <c r="L350" s="394"/>
      <c r="M350" s="394"/>
      <c r="N350" s="394"/>
      <c r="O350" s="394"/>
      <c r="P350" s="394"/>
      <c r="Q350" s="394"/>
      <c r="R350" s="394"/>
      <c r="S350" s="394"/>
      <c r="T350" s="394"/>
      <c r="U350" s="394"/>
      <c r="V350" s="394"/>
      <c r="W350" s="395"/>
      <c r="X350" s="445">
        <v>0</v>
      </c>
      <c r="Y350" s="446"/>
      <c r="Z350" s="446"/>
      <c r="AA350" s="446"/>
      <c r="AB350" s="446"/>
      <c r="AC350" s="446"/>
      <c r="AD350" s="446"/>
      <c r="AE350" s="446"/>
      <c r="AF350" s="446"/>
      <c r="AG350" s="446"/>
      <c r="AH350" s="446"/>
      <c r="AI350" s="446"/>
      <c r="AJ350" s="446"/>
      <c r="AK350" s="446"/>
      <c r="AL350" s="447"/>
      <c r="AM350" s="445">
        <v>0</v>
      </c>
      <c r="AN350" s="446"/>
      <c r="AO350" s="446"/>
      <c r="AP350" s="446"/>
      <c r="AQ350" s="446"/>
      <c r="AR350" s="446"/>
      <c r="AS350" s="446"/>
      <c r="AT350" s="446"/>
      <c r="AU350" s="446"/>
      <c r="AV350" s="446"/>
      <c r="AW350" s="446"/>
      <c r="AX350" s="446"/>
      <c r="AY350" s="446"/>
      <c r="AZ350" s="446"/>
      <c r="BA350" s="447"/>
    </row>
    <row r="351" spans="1:69" ht="13.5" customHeight="1">
      <c r="B351" s="408" t="s">
        <v>315</v>
      </c>
      <c r="C351" s="394"/>
      <c r="D351" s="394"/>
      <c r="E351" s="394"/>
      <c r="F351" s="394"/>
      <c r="G351" s="394"/>
      <c r="H351" s="394"/>
      <c r="I351" s="394"/>
      <c r="J351" s="394"/>
      <c r="K351" s="394"/>
      <c r="L351" s="394"/>
      <c r="M351" s="394"/>
      <c r="N351" s="394"/>
      <c r="O351" s="394"/>
      <c r="P351" s="394"/>
      <c r="Q351" s="394"/>
      <c r="R351" s="394"/>
      <c r="S351" s="394"/>
      <c r="T351" s="394"/>
      <c r="U351" s="394"/>
      <c r="V351" s="394"/>
      <c r="W351" s="395"/>
      <c r="X351" s="445">
        <v>596550</v>
      </c>
      <c r="Y351" s="446"/>
      <c r="Z351" s="446"/>
      <c r="AA351" s="446"/>
      <c r="AB351" s="446"/>
      <c r="AC351" s="446"/>
      <c r="AD351" s="446"/>
      <c r="AE351" s="446"/>
      <c r="AF351" s="446"/>
      <c r="AG351" s="446"/>
      <c r="AH351" s="446"/>
      <c r="AI351" s="446"/>
      <c r="AJ351" s="446"/>
      <c r="AK351" s="446"/>
      <c r="AL351" s="447"/>
      <c r="AM351" s="445">
        <v>595593</v>
      </c>
      <c r="AN351" s="446"/>
      <c r="AO351" s="446"/>
      <c r="AP351" s="446"/>
      <c r="AQ351" s="446"/>
      <c r="AR351" s="446"/>
      <c r="AS351" s="446"/>
      <c r="AT351" s="446"/>
      <c r="AU351" s="446"/>
      <c r="AV351" s="446"/>
      <c r="AW351" s="446"/>
      <c r="AX351" s="446"/>
      <c r="AY351" s="446"/>
      <c r="AZ351" s="446"/>
      <c r="BA351" s="447"/>
    </row>
    <row r="352" spans="1:69" ht="13.5" customHeight="1">
      <c r="B352" s="408" t="s">
        <v>90</v>
      </c>
      <c r="C352" s="394"/>
      <c r="D352" s="394"/>
      <c r="E352" s="394"/>
      <c r="F352" s="394"/>
      <c r="G352" s="394"/>
      <c r="H352" s="394"/>
      <c r="I352" s="394"/>
      <c r="J352" s="394"/>
      <c r="K352" s="394"/>
      <c r="L352" s="394"/>
      <c r="M352" s="394"/>
      <c r="N352" s="394"/>
      <c r="O352" s="394"/>
      <c r="P352" s="394"/>
      <c r="Q352" s="394"/>
      <c r="R352" s="394"/>
      <c r="S352" s="394"/>
      <c r="T352" s="394"/>
      <c r="U352" s="394"/>
      <c r="V352" s="394"/>
      <c r="W352" s="395"/>
      <c r="X352" s="445">
        <v>1346809</v>
      </c>
      <c r="Y352" s="446"/>
      <c r="Z352" s="446"/>
      <c r="AA352" s="446"/>
      <c r="AB352" s="446"/>
      <c r="AC352" s="446"/>
      <c r="AD352" s="446"/>
      <c r="AE352" s="446"/>
      <c r="AF352" s="446"/>
      <c r="AG352" s="446"/>
      <c r="AH352" s="446"/>
      <c r="AI352" s="446"/>
      <c r="AJ352" s="446"/>
      <c r="AK352" s="446"/>
      <c r="AL352" s="447"/>
      <c r="AM352" s="448">
        <v>1232584</v>
      </c>
      <c r="AN352" s="449"/>
      <c r="AO352" s="449"/>
      <c r="AP352" s="449"/>
      <c r="AQ352" s="449"/>
      <c r="AR352" s="449"/>
      <c r="AS352" s="449"/>
      <c r="AT352" s="449"/>
      <c r="AU352" s="449"/>
      <c r="AV352" s="449"/>
      <c r="AW352" s="449"/>
      <c r="AX352" s="449"/>
      <c r="AY352" s="449"/>
      <c r="AZ352" s="449"/>
      <c r="BA352" s="450"/>
    </row>
    <row r="353" spans="1:69" ht="13.5" customHeight="1">
      <c r="B353" s="408" t="s">
        <v>91</v>
      </c>
      <c r="C353" s="394"/>
      <c r="D353" s="394"/>
      <c r="E353" s="394"/>
      <c r="F353" s="394"/>
      <c r="G353" s="394"/>
      <c r="H353" s="394"/>
      <c r="I353" s="394"/>
      <c r="J353" s="394"/>
      <c r="K353" s="394"/>
      <c r="L353" s="394"/>
      <c r="M353" s="394"/>
      <c r="N353" s="394"/>
      <c r="O353" s="394"/>
      <c r="P353" s="394"/>
      <c r="Q353" s="394"/>
      <c r="R353" s="394"/>
      <c r="S353" s="394"/>
      <c r="T353" s="394"/>
      <c r="U353" s="394"/>
      <c r="V353" s="394"/>
      <c r="W353" s="395"/>
      <c r="X353" s="445"/>
      <c r="Y353" s="446"/>
      <c r="Z353" s="446"/>
      <c r="AA353" s="446"/>
      <c r="AB353" s="446"/>
      <c r="AC353" s="446"/>
      <c r="AD353" s="446"/>
      <c r="AE353" s="446"/>
      <c r="AF353" s="446"/>
      <c r="AG353" s="446"/>
      <c r="AH353" s="446"/>
      <c r="AI353" s="446"/>
      <c r="AJ353" s="446"/>
      <c r="AK353" s="446"/>
      <c r="AL353" s="447"/>
      <c r="AM353" s="448"/>
      <c r="AN353" s="449"/>
      <c r="AO353" s="449"/>
      <c r="AP353" s="449"/>
      <c r="AQ353" s="449"/>
      <c r="AR353" s="449"/>
      <c r="AS353" s="449"/>
      <c r="AT353" s="449"/>
      <c r="AU353" s="449"/>
      <c r="AV353" s="449"/>
      <c r="AW353" s="449"/>
      <c r="AX353" s="449"/>
      <c r="AY353" s="449"/>
      <c r="AZ353" s="449"/>
      <c r="BA353" s="450"/>
    </row>
    <row r="354" spans="1:69" ht="13.5" customHeight="1">
      <c r="B354" s="408" t="s">
        <v>734</v>
      </c>
      <c r="C354" s="394"/>
      <c r="D354" s="394"/>
      <c r="E354" s="394"/>
      <c r="F354" s="394"/>
      <c r="G354" s="394"/>
      <c r="H354" s="394"/>
      <c r="I354" s="394"/>
      <c r="J354" s="394"/>
      <c r="K354" s="394"/>
      <c r="L354" s="394"/>
      <c r="M354" s="394"/>
      <c r="N354" s="394"/>
      <c r="O354" s="394"/>
      <c r="P354" s="394"/>
      <c r="Q354" s="394"/>
      <c r="R354" s="394"/>
      <c r="S354" s="394"/>
      <c r="T354" s="394"/>
      <c r="U354" s="394"/>
      <c r="V354" s="394"/>
      <c r="W354" s="395"/>
      <c r="X354" s="445"/>
      <c r="Y354" s="446"/>
      <c r="Z354" s="446"/>
      <c r="AA354" s="446"/>
      <c r="AB354" s="446"/>
      <c r="AC354" s="446"/>
      <c r="AD354" s="446"/>
      <c r="AE354" s="446"/>
      <c r="AF354" s="446"/>
      <c r="AG354" s="446"/>
      <c r="AH354" s="446"/>
      <c r="AI354" s="446"/>
      <c r="AJ354" s="446"/>
      <c r="AK354" s="446"/>
      <c r="AL354" s="447"/>
      <c r="AM354" s="448"/>
      <c r="AN354" s="449"/>
      <c r="AO354" s="449"/>
      <c r="AP354" s="449"/>
      <c r="AQ354" s="449"/>
      <c r="AR354" s="449"/>
      <c r="AS354" s="449"/>
      <c r="AT354" s="449"/>
      <c r="AU354" s="449"/>
      <c r="AV354" s="449"/>
      <c r="AW354" s="449"/>
      <c r="AX354" s="449"/>
      <c r="AY354" s="449"/>
      <c r="AZ354" s="449"/>
      <c r="BA354" s="450"/>
    </row>
    <row r="355" spans="1:69" ht="13.5" customHeight="1">
      <c r="B355" s="408" t="s">
        <v>92</v>
      </c>
      <c r="C355" s="394"/>
      <c r="D355" s="394"/>
      <c r="E355" s="394"/>
      <c r="F355" s="394"/>
      <c r="G355" s="394"/>
      <c r="H355" s="394"/>
      <c r="I355" s="394"/>
      <c r="J355" s="394"/>
      <c r="K355" s="394"/>
      <c r="L355" s="394"/>
      <c r="M355" s="394"/>
      <c r="N355" s="394"/>
      <c r="O355" s="394"/>
      <c r="P355" s="394"/>
      <c r="Q355" s="394"/>
      <c r="R355" s="394"/>
      <c r="S355" s="394"/>
      <c r="T355" s="394"/>
      <c r="U355" s="394"/>
      <c r="V355" s="394"/>
      <c r="W355" s="395"/>
      <c r="X355" s="445">
        <v>347622</v>
      </c>
      <c r="Y355" s="446"/>
      <c r="Z355" s="446"/>
      <c r="AA355" s="446"/>
      <c r="AB355" s="446"/>
      <c r="AC355" s="446"/>
      <c r="AD355" s="446"/>
      <c r="AE355" s="446"/>
      <c r="AF355" s="446"/>
      <c r="AG355" s="446"/>
      <c r="AH355" s="446"/>
      <c r="AI355" s="446"/>
      <c r="AJ355" s="446"/>
      <c r="AK355" s="446"/>
      <c r="AL355" s="447"/>
      <c r="AM355" s="445">
        <v>344362</v>
      </c>
      <c r="AN355" s="446"/>
      <c r="AO355" s="446"/>
      <c r="AP355" s="446"/>
      <c r="AQ355" s="446"/>
      <c r="AR355" s="446"/>
      <c r="AS355" s="446"/>
      <c r="AT355" s="446"/>
      <c r="AU355" s="446"/>
      <c r="AV355" s="446"/>
      <c r="AW355" s="446"/>
      <c r="AX355" s="446"/>
      <c r="AY355" s="446"/>
      <c r="AZ355" s="446"/>
      <c r="BA355" s="447"/>
    </row>
    <row r="356" spans="1:69" ht="13.5" customHeight="1">
      <c r="B356" s="408" t="s">
        <v>93</v>
      </c>
      <c r="C356" s="394"/>
      <c r="D356" s="394"/>
      <c r="E356" s="394"/>
      <c r="F356" s="394"/>
      <c r="G356" s="394"/>
      <c r="H356" s="394"/>
      <c r="I356" s="394"/>
      <c r="J356" s="394"/>
      <c r="K356" s="394"/>
      <c r="L356" s="394"/>
      <c r="M356" s="394"/>
      <c r="N356" s="394"/>
      <c r="O356" s="394"/>
      <c r="P356" s="394"/>
      <c r="Q356" s="394"/>
      <c r="R356" s="394"/>
      <c r="S356" s="394"/>
      <c r="T356" s="394"/>
      <c r="U356" s="394"/>
      <c r="V356" s="394"/>
      <c r="W356" s="395"/>
      <c r="X356" s="445">
        <v>13791141</v>
      </c>
      <c r="Y356" s="446"/>
      <c r="Z356" s="446"/>
      <c r="AA356" s="446"/>
      <c r="AB356" s="446"/>
      <c r="AC356" s="446"/>
      <c r="AD356" s="446"/>
      <c r="AE356" s="446"/>
      <c r="AF356" s="446"/>
      <c r="AG356" s="446"/>
      <c r="AH356" s="446"/>
      <c r="AI356" s="446"/>
      <c r="AJ356" s="446"/>
      <c r="AK356" s="446"/>
      <c r="AL356" s="447"/>
      <c r="AM356" s="445">
        <v>13269195</v>
      </c>
      <c r="AN356" s="446"/>
      <c r="AO356" s="446"/>
      <c r="AP356" s="446"/>
      <c r="AQ356" s="446"/>
      <c r="AR356" s="446"/>
      <c r="AS356" s="446"/>
      <c r="AT356" s="446"/>
      <c r="AU356" s="446"/>
      <c r="AV356" s="446"/>
      <c r="AW356" s="446"/>
      <c r="AX356" s="446"/>
      <c r="AY356" s="446"/>
      <c r="AZ356" s="446"/>
      <c r="BA356" s="447"/>
    </row>
    <row r="357" spans="1:69" ht="13.5" customHeight="1">
      <c r="B357" s="408" t="s">
        <v>94</v>
      </c>
      <c r="C357" s="394"/>
      <c r="D357" s="394"/>
      <c r="E357" s="394"/>
      <c r="F357" s="394"/>
      <c r="G357" s="394"/>
      <c r="H357" s="394"/>
      <c r="I357" s="394"/>
      <c r="J357" s="394"/>
      <c r="K357" s="394"/>
      <c r="L357" s="394"/>
      <c r="M357" s="394"/>
      <c r="N357" s="394"/>
      <c r="O357" s="394"/>
      <c r="P357" s="394"/>
      <c r="Q357" s="394"/>
      <c r="R357" s="394"/>
      <c r="S357" s="394"/>
      <c r="T357" s="394"/>
      <c r="U357" s="394"/>
      <c r="V357" s="394"/>
      <c r="W357" s="395"/>
      <c r="X357" s="445">
        <v>17120</v>
      </c>
      <c r="Y357" s="446"/>
      <c r="Z357" s="446"/>
      <c r="AA357" s="446"/>
      <c r="AB357" s="446"/>
      <c r="AC357" s="446"/>
      <c r="AD357" s="446"/>
      <c r="AE357" s="446"/>
      <c r="AF357" s="446"/>
      <c r="AG357" s="446"/>
      <c r="AH357" s="446"/>
      <c r="AI357" s="446"/>
      <c r="AJ357" s="446"/>
      <c r="AK357" s="446"/>
      <c r="AL357" s="447"/>
      <c r="AM357" s="445">
        <v>15036</v>
      </c>
      <c r="AN357" s="446"/>
      <c r="AO357" s="446"/>
      <c r="AP357" s="446"/>
      <c r="AQ357" s="446"/>
      <c r="AR357" s="446"/>
      <c r="AS357" s="446"/>
      <c r="AT357" s="446"/>
      <c r="AU357" s="446"/>
      <c r="AV357" s="446"/>
      <c r="AW357" s="446"/>
      <c r="AX357" s="446"/>
      <c r="AY357" s="446"/>
      <c r="AZ357" s="446"/>
      <c r="BA357" s="447"/>
    </row>
    <row r="358" spans="1:69" ht="13.5" customHeight="1">
      <c r="B358" s="408" t="s">
        <v>735</v>
      </c>
      <c r="C358" s="394"/>
      <c r="D358" s="394"/>
      <c r="E358" s="394"/>
      <c r="F358" s="394"/>
      <c r="G358" s="394"/>
      <c r="H358" s="394"/>
      <c r="I358" s="394"/>
      <c r="J358" s="394"/>
      <c r="K358" s="394"/>
      <c r="L358" s="394"/>
      <c r="M358" s="394"/>
      <c r="N358" s="394"/>
      <c r="O358" s="394"/>
      <c r="P358" s="394"/>
      <c r="Q358" s="394"/>
      <c r="R358" s="394"/>
      <c r="S358" s="394"/>
      <c r="T358" s="394"/>
      <c r="U358" s="394"/>
      <c r="V358" s="394"/>
      <c r="W358" s="395"/>
      <c r="X358" s="445">
        <v>0</v>
      </c>
      <c r="Y358" s="446"/>
      <c r="Z358" s="446"/>
      <c r="AA358" s="446"/>
      <c r="AB358" s="446"/>
      <c r="AC358" s="446"/>
      <c r="AD358" s="446"/>
      <c r="AE358" s="446"/>
      <c r="AF358" s="446"/>
      <c r="AG358" s="446"/>
      <c r="AH358" s="446"/>
      <c r="AI358" s="446"/>
      <c r="AJ358" s="446"/>
      <c r="AK358" s="446"/>
      <c r="AL358" s="447"/>
      <c r="AM358" s="445">
        <v>0</v>
      </c>
      <c r="AN358" s="446"/>
      <c r="AO358" s="446"/>
      <c r="AP358" s="446"/>
      <c r="AQ358" s="446"/>
      <c r="AR358" s="446"/>
      <c r="AS358" s="446"/>
      <c r="AT358" s="446"/>
      <c r="AU358" s="446"/>
      <c r="AV358" s="446"/>
      <c r="AW358" s="446"/>
      <c r="AX358" s="446"/>
      <c r="AY358" s="446"/>
      <c r="AZ358" s="446"/>
      <c r="BA358" s="447"/>
    </row>
    <row r="359" spans="1:69" ht="13.5" customHeight="1">
      <c r="B359" s="433" t="s">
        <v>95</v>
      </c>
      <c r="C359" s="434"/>
      <c r="D359" s="434"/>
      <c r="E359" s="434"/>
      <c r="F359" s="434"/>
      <c r="G359" s="434"/>
      <c r="H359" s="434"/>
      <c r="I359" s="434"/>
      <c r="J359" s="434"/>
      <c r="K359" s="434"/>
      <c r="L359" s="434"/>
      <c r="M359" s="434"/>
      <c r="N359" s="434"/>
      <c r="O359" s="434"/>
      <c r="P359" s="434"/>
      <c r="Q359" s="434"/>
      <c r="R359" s="434"/>
      <c r="S359" s="434"/>
      <c r="T359" s="434"/>
      <c r="U359" s="434"/>
      <c r="V359" s="434"/>
      <c r="W359" s="435"/>
      <c r="X359" s="436">
        <v>0</v>
      </c>
      <c r="Y359" s="437"/>
      <c r="Z359" s="437"/>
      <c r="AA359" s="437"/>
      <c r="AB359" s="437"/>
      <c r="AC359" s="437"/>
      <c r="AD359" s="437"/>
      <c r="AE359" s="437"/>
      <c r="AF359" s="437"/>
      <c r="AG359" s="437"/>
      <c r="AH359" s="437"/>
      <c r="AI359" s="437"/>
      <c r="AJ359" s="437"/>
      <c r="AK359" s="437"/>
      <c r="AL359" s="438"/>
      <c r="AM359" s="436">
        <v>0</v>
      </c>
      <c r="AN359" s="437"/>
      <c r="AO359" s="437"/>
      <c r="AP359" s="437"/>
      <c r="AQ359" s="437"/>
      <c r="AR359" s="437"/>
      <c r="AS359" s="437"/>
      <c r="AT359" s="437"/>
      <c r="AU359" s="437"/>
      <c r="AV359" s="437"/>
      <c r="AW359" s="437"/>
      <c r="AX359" s="437"/>
      <c r="AY359" s="437"/>
      <c r="AZ359" s="437"/>
      <c r="BA359" s="438"/>
    </row>
    <row r="360" spans="1:69" ht="13.5" customHeight="1">
      <c r="B360" s="157" t="s">
        <v>96</v>
      </c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43"/>
      <c r="X360" s="439">
        <f>SUM(X349:AL359)</f>
        <v>23314141</v>
      </c>
      <c r="Y360" s="440"/>
      <c r="Z360" s="440"/>
      <c r="AA360" s="440"/>
      <c r="AB360" s="440"/>
      <c r="AC360" s="440"/>
      <c r="AD360" s="440"/>
      <c r="AE360" s="440"/>
      <c r="AF360" s="440"/>
      <c r="AG360" s="440"/>
      <c r="AH360" s="440"/>
      <c r="AI360" s="440"/>
      <c r="AJ360" s="440"/>
      <c r="AK360" s="440"/>
      <c r="AL360" s="441"/>
      <c r="AM360" s="442">
        <f>SUM(AM349:BA359)</f>
        <v>22674940</v>
      </c>
      <c r="AN360" s="443"/>
      <c r="AO360" s="443"/>
      <c r="AP360" s="443"/>
      <c r="AQ360" s="443"/>
      <c r="AR360" s="443"/>
      <c r="AS360" s="443"/>
      <c r="AT360" s="443"/>
      <c r="AU360" s="443"/>
      <c r="AV360" s="443"/>
      <c r="AW360" s="443"/>
      <c r="AX360" s="443"/>
      <c r="AY360" s="443"/>
      <c r="AZ360" s="443"/>
      <c r="BA360" s="444"/>
      <c r="BF360" s="14" t="s">
        <v>44</v>
      </c>
    </row>
    <row r="361" spans="1:69" ht="13.5" customHeight="1"/>
    <row r="362" spans="1:69" ht="15" customHeight="1">
      <c r="A362" s="14" t="s">
        <v>972</v>
      </c>
      <c r="BQ362" s="16" t="s">
        <v>575</v>
      </c>
    </row>
    <row r="363" spans="1:69" ht="3.75" customHeight="1"/>
    <row r="364" spans="1:69" s="4" customFormat="1" ht="15" customHeight="1">
      <c r="A364" s="157" t="s">
        <v>12</v>
      </c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43"/>
      <c r="Y364" s="157" t="s">
        <v>134</v>
      </c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43"/>
      <c r="AN364" s="157" t="s">
        <v>135</v>
      </c>
      <c r="AO364" s="158"/>
      <c r="AP364" s="158"/>
      <c r="AQ364" s="158"/>
      <c r="AR364" s="158"/>
      <c r="AS364" s="158"/>
      <c r="AT364" s="158"/>
      <c r="AU364" s="158"/>
      <c r="AV364" s="158"/>
      <c r="AW364" s="158"/>
      <c r="AX364" s="158"/>
      <c r="AY364" s="158"/>
      <c r="AZ364" s="158"/>
      <c r="BA364" s="158"/>
      <c r="BB364" s="143"/>
      <c r="BC364" s="157" t="s">
        <v>136</v>
      </c>
      <c r="BD364" s="158"/>
      <c r="BE364" s="158"/>
      <c r="BF364" s="158"/>
      <c r="BG364" s="158"/>
      <c r="BH364" s="158"/>
      <c r="BI364" s="158"/>
      <c r="BJ364" s="158"/>
      <c r="BK364" s="158"/>
      <c r="BL364" s="158"/>
      <c r="BM364" s="158"/>
      <c r="BN364" s="158"/>
      <c r="BO364" s="158"/>
      <c r="BP364" s="158"/>
      <c r="BQ364" s="143"/>
    </row>
    <row r="365" spans="1:69" s="4" customFormat="1" ht="15" customHeight="1">
      <c r="A365" s="127" t="s">
        <v>129</v>
      </c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20"/>
      <c r="O365" s="130" t="s">
        <v>130</v>
      </c>
      <c r="P365" s="131"/>
      <c r="Q365" s="131"/>
      <c r="R365" s="131"/>
      <c r="S365" s="131"/>
      <c r="T365" s="131"/>
      <c r="U365" s="131"/>
      <c r="V365" s="131"/>
      <c r="W365" s="131"/>
      <c r="X365" s="145"/>
      <c r="Y365" s="363">
        <v>1385775</v>
      </c>
      <c r="Z365" s="364"/>
      <c r="AA365" s="364"/>
      <c r="AB365" s="364"/>
      <c r="AC365" s="364"/>
      <c r="AD365" s="364"/>
      <c r="AE365" s="364"/>
      <c r="AF365" s="364"/>
      <c r="AG365" s="364"/>
      <c r="AH365" s="364"/>
      <c r="AI365" s="364"/>
      <c r="AJ365" s="364"/>
      <c r="AK365" s="364"/>
      <c r="AL365" s="364"/>
      <c r="AM365" s="365"/>
      <c r="AN365" s="363">
        <v>1309070</v>
      </c>
      <c r="AO365" s="364"/>
      <c r="AP365" s="364"/>
      <c r="AQ365" s="364"/>
      <c r="AR365" s="364"/>
      <c r="AS365" s="364"/>
      <c r="AT365" s="364"/>
      <c r="AU365" s="364"/>
      <c r="AV365" s="364"/>
      <c r="AW365" s="364"/>
      <c r="AX365" s="364"/>
      <c r="AY365" s="364"/>
      <c r="AZ365" s="364"/>
      <c r="BA365" s="364"/>
      <c r="BB365" s="365"/>
      <c r="BC365" s="363">
        <v>76705</v>
      </c>
      <c r="BD365" s="364"/>
      <c r="BE365" s="364"/>
      <c r="BF365" s="364"/>
      <c r="BG365" s="364"/>
      <c r="BH365" s="364"/>
      <c r="BI365" s="364"/>
      <c r="BJ365" s="364"/>
      <c r="BK365" s="364"/>
      <c r="BL365" s="364"/>
      <c r="BM365" s="364"/>
      <c r="BN365" s="364"/>
      <c r="BO365" s="364"/>
      <c r="BP365" s="364"/>
      <c r="BQ365" s="365"/>
    </row>
    <row r="366" spans="1:69" s="4" customFormat="1" ht="15" customHeight="1">
      <c r="A366" s="137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362"/>
      <c r="O366" s="146" t="s">
        <v>131</v>
      </c>
      <c r="P366" s="147"/>
      <c r="Q366" s="147"/>
      <c r="R366" s="147"/>
      <c r="S366" s="147"/>
      <c r="T366" s="147"/>
      <c r="U366" s="147"/>
      <c r="V366" s="147"/>
      <c r="W366" s="147"/>
      <c r="X366" s="148"/>
      <c r="Y366" s="366">
        <v>89656</v>
      </c>
      <c r="Z366" s="367"/>
      <c r="AA366" s="367"/>
      <c r="AB366" s="367"/>
      <c r="AC366" s="367"/>
      <c r="AD366" s="367"/>
      <c r="AE366" s="367"/>
      <c r="AF366" s="367"/>
      <c r="AG366" s="367"/>
      <c r="AH366" s="367"/>
      <c r="AI366" s="367"/>
      <c r="AJ366" s="367"/>
      <c r="AK366" s="367"/>
      <c r="AL366" s="367"/>
      <c r="AM366" s="368"/>
      <c r="AN366" s="366">
        <v>949741</v>
      </c>
      <c r="AO366" s="367"/>
      <c r="AP366" s="367"/>
      <c r="AQ366" s="367"/>
      <c r="AR366" s="367"/>
      <c r="AS366" s="367"/>
      <c r="AT366" s="367"/>
      <c r="AU366" s="367"/>
      <c r="AV366" s="367"/>
      <c r="AW366" s="367"/>
      <c r="AX366" s="367"/>
      <c r="AY366" s="367"/>
      <c r="AZ366" s="367"/>
      <c r="BA366" s="367"/>
      <c r="BB366" s="368"/>
      <c r="BC366" s="366">
        <v>-860085</v>
      </c>
      <c r="BD366" s="367"/>
      <c r="BE366" s="367"/>
      <c r="BF366" s="367"/>
      <c r="BG366" s="367"/>
      <c r="BH366" s="367"/>
      <c r="BI366" s="367"/>
      <c r="BJ366" s="367"/>
      <c r="BK366" s="367"/>
      <c r="BL366" s="367"/>
      <c r="BM366" s="367"/>
      <c r="BN366" s="367"/>
      <c r="BO366" s="367"/>
      <c r="BP366" s="367"/>
      <c r="BQ366" s="368"/>
    </row>
    <row r="367" spans="1:69" s="4" customFormat="1" ht="15" customHeight="1">
      <c r="A367" s="127" t="s">
        <v>128</v>
      </c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20"/>
      <c r="O367" s="130" t="s">
        <v>132</v>
      </c>
      <c r="P367" s="131"/>
      <c r="Q367" s="131"/>
      <c r="R367" s="131"/>
      <c r="S367" s="131"/>
      <c r="T367" s="131"/>
      <c r="U367" s="131"/>
      <c r="V367" s="131"/>
      <c r="W367" s="131"/>
      <c r="X367" s="145"/>
      <c r="Y367" s="363">
        <v>48968</v>
      </c>
      <c r="Z367" s="364"/>
      <c r="AA367" s="364"/>
      <c r="AB367" s="364"/>
      <c r="AC367" s="364"/>
      <c r="AD367" s="364"/>
      <c r="AE367" s="364"/>
      <c r="AF367" s="364"/>
      <c r="AG367" s="364"/>
      <c r="AH367" s="364"/>
      <c r="AI367" s="364"/>
      <c r="AJ367" s="364"/>
      <c r="AK367" s="364"/>
      <c r="AL367" s="364"/>
      <c r="AM367" s="365"/>
      <c r="AN367" s="363">
        <v>46102</v>
      </c>
      <c r="AO367" s="364"/>
      <c r="AP367" s="364"/>
      <c r="AQ367" s="364"/>
      <c r="AR367" s="364"/>
      <c r="AS367" s="364"/>
      <c r="AT367" s="364"/>
      <c r="AU367" s="364"/>
      <c r="AV367" s="364"/>
      <c r="AW367" s="364"/>
      <c r="AX367" s="364"/>
      <c r="AY367" s="364"/>
      <c r="AZ367" s="364"/>
      <c r="BA367" s="364"/>
      <c r="BB367" s="365"/>
      <c r="BC367" s="363">
        <v>2866</v>
      </c>
      <c r="BD367" s="364"/>
      <c r="BE367" s="364"/>
      <c r="BF367" s="364"/>
      <c r="BG367" s="364"/>
      <c r="BH367" s="364"/>
      <c r="BI367" s="364"/>
      <c r="BJ367" s="364"/>
      <c r="BK367" s="364"/>
      <c r="BL367" s="364"/>
      <c r="BM367" s="364"/>
      <c r="BN367" s="364"/>
      <c r="BO367" s="364"/>
      <c r="BP367" s="364"/>
      <c r="BQ367" s="365"/>
    </row>
    <row r="368" spans="1:69" s="4" customFormat="1" ht="15" customHeight="1">
      <c r="A368" s="137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362"/>
      <c r="O368" s="146" t="s">
        <v>133</v>
      </c>
      <c r="P368" s="147"/>
      <c r="Q368" s="147"/>
      <c r="R368" s="147"/>
      <c r="S368" s="147"/>
      <c r="T368" s="147"/>
      <c r="U368" s="147"/>
      <c r="V368" s="147"/>
      <c r="W368" s="147"/>
      <c r="X368" s="148"/>
      <c r="Y368" s="366">
        <v>30500</v>
      </c>
      <c r="Z368" s="367"/>
      <c r="AA368" s="367"/>
      <c r="AB368" s="367"/>
      <c r="AC368" s="367"/>
      <c r="AD368" s="367"/>
      <c r="AE368" s="367"/>
      <c r="AF368" s="367"/>
      <c r="AG368" s="367"/>
      <c r="AH368" s="367"/>
      <c r="AI368" s="367"/>
      <c r="AJ368" s="367"/>
      <c r="AK368" s="367"/>
      <c r="AL368" s="367"/>
      <c r="AM368" s="368"/>
      <c r="AN368" s="366">
        <v>41061</v>
      </c>
      <c r="AO368" s="367"/>
      <c r="AP368" s="367"/>
      <c r="AQ368" s="367"/>
      <c r="AR368" s="367"/>
      <c r="AS368" s="367"/>
      <c r="AT368" s="367"/>
      <c r="AU368" s="367"/>
      <c r="AV368" s="367"/>
      <c r="AW368" s="367"/>
      <c r="AX368" s="367"/>
      <c r="AY368" s="367"/>
      <c r="AZ368" s="367"/>
      <c r="BA368" s="367"/>
      <c r="BB368" s="368"/>
      <c r="BC368" s="366">
        <v>-10561</v>
      </c>
      <c r="BD368" s="367"/>
      <c r="BE368" s="367"/>
      <c r="BF368" s="367"/>
      <c r="BG368" s="367"/>
      <c r="BH368" s="367"/>
      <c r="BI368" s="367"/>
      <c r="BJ368" s="367"/>
      <c r="BK368" s="367"/>
      <c r="BL368" s="367"/>
      <c r="BM368" s="367"/>
      <c r="BN368" s="367"/>
      <c r="BO368" s="367"/>
      <c r="BP368" s="367"/>
      <c r="BQ368" s="368"/>
    </row>
    <row r="369" spans="1:69" ht="15" customHeight="1">
      <c r="BQ369" s="16" t="s">
        <v>388</v>
      </c>
    </row>
    <row r="370" spans="1:69" ht="8.2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  <c r="BC370" s="65"/>
      <c r="BD370" s="65"/>
      <c r="BE370" s="65"/>
      <c r="BF370" s="65"/>
      <c r="BG370" s="65"/>
      <c r="BH370" s="65"/>
      <c r="BI370" s="65"/>
      <c r="BJ370" s="65"/>
      <c r="BK370" s="65"/>
      <c r="BL370" s="65"/>
      <c r="BM370" s="65"/>
      <c r="BN370" s="65"/>
      <c r="BO370" s="65"/>
      <c r="BP370" s="65"/>
      <c r="BQ370" s="65"/>
    </row>
    <row r="371" spans="1:69" ht="15" customHeight="1">
      <c r="A371" s="14" t="s">
        <v>36</v>
      </c>
      <c r="BQ371" s="16" t="s">
        <v>959</v>
      </c>
    </row>
    <row r="372" spans="1:69" ht="3.75" customHeight="1"/>
    <row r="373" spans="1:69" ht="15" customHeight="1">
      <c r="B373" s="127" t="s">
        <v>12</v>
      </c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20"/>
      <c r="Y373" s="126" t="s">
        <v>37</v>
      </c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 t="s">
        <v>43</v>
      </c>
      <c r="AL373" s="126"/>
      <c r="AM373" s="126"/>
      <c r="AN373" s="126"/>
      <c r="AO373" s="126"/>
      <c r="AP373" s="126"/>
      <c r="AQ373" s="126"/>
      <c r="AR373" s="126"/>
      <c r="AS373" s="126"/>
      <c r="AT373" s="126"/>
      <c r="AU373" s="126"/>
      <c r="AV373" s="126"/>
      <c r="AW373" s="126"/>
      <c r="AX373" s="126"/>
      <c r="AY373" s="126"/>
      <c r="AZ373" s="126"/>
      <c r="BA373" s="126"/>
      <c r="BB373" s="126"/>
      <c r="BC373" s="126"/>
      <c r="BD373" s="126"/>
      <c r="BE373" s="126"/>
      <c r="BF373" s="126"/>
      <c r="BG373" s="126"/>
      <c r="BH373" s="126"/>
      <c r="BI373" s="126"/>
      <c r="BJ373" s="126"/>
      <c r="BK373" s="126"/>
      <c r="BL373" s="126"/>
      <c r="BM373" s="126"/>
      <c r="BN373" s="126"/>
      <c r="BO373" s="126"/>
      <c r="BP373" s="126"/>
      <c r="BQ373" s="126"/>
    </row>
    <row r="374" spans="1:69" ht="15" customHeight="1">
      <c r="B374" s="137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362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 t="s">
        <v>622</v>
      </c>
      <c r="AL374" s="126"/>
      <c r="AM374" s="126"/>
      <c r="AN374" s="126"/>
      <c r="AO374" s="126"/>
      <c r="AP374" s="126"/>
      <c r="AQ374" s="126"/>
      <c r="AR374" s="126"/>
      <c r="AS374" s="126"/>
      <c r="AT374" s="126"/>
      <c r="AU374" s="126"/>
      <c r="AV374" s="126" t="s">
        <v>38</v>
      </c>
      <c r="AW374" s="126"/>
      <c r="AX374" s="126"/>
      <c r="AY374" s="126"/>
      <c r="AZ374" s="126"/>
      <c r="BA374" s="126"/>
      <c r="BB374" s="126"/>
      <c r="BC374" s="126"/>
      <c r="BD374" s="126"/>
      <c r="BE374" s="126"/>
      <c r="BF374" s="126"/>
      <c r="BG374" s="126" t="s">
        <v>39</v>
      </c>
      <c r="BH374" s="126"/>
      <c r="BI374" s="126"/>
      <c r="BJ374" s="126"/>
      <c r="BK374" s="126"/>
      <c r="BL374" s="126"/>
      <c r="BM374" s="126"/>
      <c r="BN374" s="126"/>
      <c r="BO374" s="126"/>
      <c r="BP374" s="126"/>
      <c r="BQ374" s="126"/>
    </row>
    <row r="375" spans="1:69" ht="15" customHeight="1">
      <c r="B375" s="157" t="s">
        <v>40</v>
      </c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43"/>
      <c r="Y375" s="356">
        <f>Y376+Y380</f>
        <v>2053782.56</v>
      </c>
      <c r="Z375" s="357"/>
      <c r="AA375" s="357"/>
      <c r="AB375" s="357"/>
      <c r="AC375" s="357"/>
      <c r="AD375" s="357"/>
      <c r="AE375" s="357"/>
      <c r="AF375" s="357"/>
      <c r="AG375" s="357"/>
      <c r="AH375" s="357"/>
      <c r="AI375" s="357"/>
      <c r="AJ375" s="358"/>
      <c r="AK375" s="356">
        <f>SUM(AV375:BQ375)</f>
        <v>215380.2600000001</v>
      </c>
      <c r="AL375" s="357"/>
      <c r="AM375" s="357"/>
      <c r="AN375" s="357"/>
      <c r="AO375" s="357"/>
      <c r="AP375" s="357"/>
      <c r="AQ375" s="357"/>
      <c r="AR375" s="357"/>
      <c r="AS375" s="357"/>
      <c r="AT375" s="357"/>
      <c r="AU375" s="358"/>
      <c r="AV375" s="356">
        <f>SUM(AV376:BF406)-AV376-AV380</f>
        <v>15960.51</v>
      </c>
      <c r="AW375" s="357"/>
      <c r="AX375" s="357"/>
      <c r="AY375" s="357"/>
      <c r="AZ375" s="357"/>
      <c r="BA375" s="357"/>
      <c r="BB375" s="357"/>
      <c r="BC375" s="357"/>
      <c r="BD375" s="357"/>
      <c r="BE375" s="357"/>
      <c r="BF375" s="358"/>
      <c r="BG375" s="356">
        <f>SUM(BG376:BQ406)-BG376-BG380</f>
        <v>199419.75000000009</v>
      </c>
      <c r="BH375" s="357"/>
      <c r="BI375" s="357"/>
      <c r="BJ375" s="357"/>
      <c r="BK375" s="357"/>
      <c r="BL375" s="357"/>
      <c r="BM375" s="357"/>
      <c r="BN375" s="357"/>
      <c r="BO375" s="357"/>
      <c r="BP375" s="357"/>
      <c r="BQ375" s="358"/>
    </row>
    <row r="376" spans="1:69" ht="15" customHeight="1">
      <c r="B376" s="359" t="s">
        <v>41</v>
      </c>
      <c r="C376" s="360"/>
      <c r="D376" s="360"/>
      <c r="E376" s="360"/>
      <c r="F376" s="360"/>
      <c r="G376" s="360"/>
      <c r="H376" s="360"/>
      <c r="I376" s="360"/>
      <c r="J376" s="360"/>
      <c r="K376" s="360"/>
      <c r="L376" s="360"/>
      <c r="M376" s="360"/>
      <c r="N376" s="360"/>
      <c r="O376" s="360"/>
      <c r="P376" s="360"/>
      <c r="Q376" s="360"/>
      <c r="R376" s="360"/>
      <c r="S376" s="360"/>
      <c r="T376" s="360"/>
      <c r="U376" s="360"/>
      <c r="V376" s="360"/>
      <c r="W376" s="360"/>
      <c r="X376" s="361"/>
      <c r="Y376" s="353">
        <f>SUM(Y377:AJ379)</f>
        <v>25440.41</v>
      </c>
      <c r="Z376" s="354"/>
      <c r="AA376" s="354"/>
      <c r="AB376" s="354"/>
      <c r="AC376" s="354"/>
      <c r="AD376" s="354"/>
      <c r="AE376" s="354"/>
      <c r="AF376" s="354"/>
      <c r="AG376" s="354"/>
      <c r="AH376" s="354"/>
      <c r="AI376" s="354"/>
      <c r="AJ376" s="355"/>
      <c r="AK376" s="353">
        <f>SUM(AV376:BQ376)</f>
        <v>14370.960000000001</v>
      </c>
      <c r="AL376" s="354"/>
      <c r="AM376" s="354"/>
      <c r="AN376" s="354"/>
      <c r="AO376" s="354"/>
      <c r="AP376" s="354"/>
      <c r="AQ376" s="354"/>
      <c r="AR376" s="354"/>
      <c r="AS376" s="354"/>
      <c r="AT376" s="354"/>
      <c r="AU376" s="355"/>
      <c r="AV376" s="353">
        <v>0</v>
      </c>
      <c r="AW376" s="354"/>
      <c r="AX376" s="354"/>
      <c r="AY376" s="354"/>
      <c r="AZ376" s="354"/>
      <c r="BA376" s="354"/>
      <c r="BB376" s="354"/>
      <c r="BC376" s="354"/>
      <c r="BD376" s="354"/>
      <c r="BE376" s="354"/>
      <c r="BF376" s="355"/>
      <c r="BG376" s="353">
        <f>SUM(BG377:BQ379)</f>
        <v>14370.960000000001</v>
      </c>
      <c r="BH376" s="354"/>
      <c r="BI376" s="354"/>
      <c r="BJ376" s="354"/>
      <c r="BK376" s="354"/>
      <c r="BL376" s="354"/>
      <c r="BM376" s="354"/>
      <c r="BN376" s="354"/>
      <c r="BO376" s="354"/>
      <c r="BP376" s="354"/>
      <c r="BQ376" s="355"/>
    </row>
    <row r="377" spans="1:69" ht="15" customHeight="1">
      <c r="B377" s="47"/>
      <c r="C377" s="56" t="s">
        <v>576</v>
      </c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66"/>
      <c r="Y377" s="350">
        <v>5290.59</v>
      </c>
      <c r="Z377" s="351"/>
      <c r="AA377" s="351"/>
      <c r="AB377" s="351"/>
      <c r="AC377" s="351"/>
      <c r="AD377" s="351"/>
      <c r="AE377" s="351"/>
      <c r="AF377" s="351"/>
      <c r="AG377" s="351"/>
      <c r="AH377" s="351"/>
      <c r="AI377" s="351"/>
      <c r="AJ377" s="352"/>
      <c r="AK377" s="350">
        <f>SUM(AV377:BQ377)</f>
        <v>5475.1</v>
      </c>
      <c r="AL377" s="351"/>
      <c r="AM377" s="351"/>
      <c r="AN377" s="351"/>
      <c r="AO377" s="351"/>
      <c r="AP377" s="351"/>
      <c r="AQ377" s="351"/>
      <c r="AR377" s="351"/>
      <c r="AS377" s="351"/>
      <c r="AT377" s="351"/>
      <c r="AU377" s="352"/>
      <c r="AV377" s="350">
        <v>0</v>
      </c>
      <c r="AW377" s="351"/>
      <c r="AX377" s="351"/>
      <c r="AY377" s="351"/>
      <c r="AZ377" s="351"/>
      <c r="BA377" s="351"/>
      <c r="BB377" s="351"/>
      <c r="BC377" s="351"/>
      <c r="BD377" s="351"/>
      <c r="BE377" s="351"/>
      <c r="BF377" s="352"/>
      <c r="BG377" s="350">
        <v>5475.1</v>
      </c>
      <c r="BH377" s="351"/>
      <c r="BI377" s="351"/>
      <c r="BJ377" s="351"/>
      <c r="BK377" s="351"/>
      <c r="BL377" s="351"/>
      <c r="BM377" s="351"/>
      <c r="BN377" s="351"/>
      <c r="BO377" s="351"/>
      <c r="BP377" s="351"/>
      <c r="BQ377" s="352"/>
    </row>
    <row r="378" spans="1:69" ht="15" customHeight="1">
      <c r="B378" s="47"/>
      <c r="C378" s="67" t="s">
        <v>577</v>
      </c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66"/>
      <c r="Y378" s="350">
        <v>9796.65</v>
      </c>
      <c r="Z378" s="351"/>
      <c r="AA378" s="351"/>
      <c r="AB378" s="351"/>
      <c r="AC378" s="351"/>
      <c r="AD378" s="351"/>
      <c r="AE378" s="351"/>
      <c r="AF378" s="351"/>
      <c r="AG378" s="351"/>
      <c r="AH378" s="351"/>
      <c r="AI378" s="351"/>
      <c r="AJ378" s="352"/>
      <c r="AK378" s="350">
        <f>SUM(AV378:BQ378)</f>
        <v>4129.84</v>
      </c>
      <c r="AL378" s="351"/>
      <c r="AM378" s="351"/>
      <c r="AN378" s="351"/>
      <c r="AO378" s="351"/>
      <c r="AP378" s="351"/>
      <c r="AQ378" s="351"/>
      <c r="AR378" s="351"/>
      <c r="AS378" s="351"/>
      <c r="AT378" s="351"/>
      <c r="AU378" s="352"/>
      <c r="AV378" s="350">
        <v>0</v>
      </c>
      <c r="AW378" s="351"/>
      <c r="AX378" s="351"/>
      <c r="AY378" s="351"/>
      <c r="AZ378" s="351"/>
      <c r="BA378" s="351"/>
      <c r="BB378" s="351"/>
      <c r="BC378" s="351"/>
      <c r="BD378" s="351"/>
      <c r="BE378" s="351"/>
      <c r="BF378" s="352"/>
      <c r="BG378" s="350">
        <v>4129.84</v>
      </c>
      <c r="BH378" s="351"/>
      <c r="BI378" s="351"/>
      <c r="BJ378" s="351"/>
      <c r="BK378" s="351"/>
      <c r="BL378" s="351"/>
      <c r="BM378" s="351"/>
      <c r="BN378" s="351"/>
      <c r="BO378" s="351"/>
      <c r="BP378" s="351"/>
      <c r="BQ378" s="352"/>
    </row>
    <row r="379" spans="1:69" ht="15" customHeight="1">
      <c r="B379" s="68"/>
      <c r="C379" s="69" t="s">
        <v>110</v>
      </c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70"/>
      <c r="Y379" s="347">
        <v>10353.17</v>
      </c>
      <c r="Z379" s="348"/>
      <c r="AA379" s="348"/>
      <c r="AB379" s="348"/>
      <c r="AC379" s="348"/>
      <c r="AD379" s="348"/>
      <c r="AE379" s="348"/>
      <c r="AF379" s="348"/>
      <c r="AG379" s="348"/>
      <c r="AH379" s="348"/>
      <c r="AI379" s="348"/>
      <c r="AJ379" s="349"/>
      <c r="AK379" s="347">
        <f>SUM(AV379:BQ379)</f>
        <v>4766.0200000000004</v>
      </c>
      <c r="AL379" s="348"/>
      <c r="AM379" s="348"/>
      <c r="AN379" s="348"/>
      <c r="AO379" s="348"/>
      <c r="AP379" s="348"/>
      <c r="AQ379" s="348"/>
      <c r="AR379" s="348"/>
      <c r="AS379" s="348"/>
      <c r="AT379" s="348"/>
      <c r="AU379" s="349"/>
      <c r="AV379" s="350">
        <v>0</v>
      </c>
      <c r="AW379" s="351"/>
      <c r="AX379" s="351"/>
      <c r="AY379" s="351"/>
      <c r="AZ379" s="351"/>
      <c r="BA379" s="351"/>
      <c r="BB379" s="351"/>
      <c r="BC379" s="351"/>
      <c r="BD379" s="351"/>
      <c r="BE379" s="351"/>
      <c r="BF379" s="352"/>
      <c r="BG379" s="350">
        <v>4766.0200000000004</v>
      </c>
      <c r="BH379" s="351"/>
      <c r="BI379" s="351"/>
      <c r="BJ379" s="351"/>
      <c r="BK379" s="351"/>
      <c r="BL379" s="351"/>
      <c r="BM379" s="351"/>
      <c r="BN379" s="351"/>
      <c r="BO379" s="351"/>
      <c r="BP379" s="351"/>
      <c r="BQ379" s="352"/>
    </row>
    <row r="380" spans="1:69" ht="15" customHeight="1">
      <c r="B380" s="359" t="s">
        <v>42</v>
      </c>
      <c r="C380" s="360"/>
      <c r="D380" s="360"/>
      <c r="E380" s="360"/>
      <c r="F380" s="360"/>
      <c r="G380" s="360"/>
      <c r="H380" s="360"/>
      <c r="I380" s="360"/>
      <c r="J380" s="360"/>
      <c r="K380" s="360"/>
      <c r="L380" s="360"/>
      <c r="M380" s="360"/>
      <c r="N380" s="360"/>
      <c r="O380" s="360"/>
      <c r="P380" s="360"/>
      <c r="Q380" s="360"/>
      <c r="R380" s="360"/>
      <c r="S380" s="360"/>
      <c r="T380" s="360"/>
      <c r="U380" s="360"/>
      <c r="V380" s="360"/>
      <c r="W380" s="360"/>
      <c r="X380" s="361"/>
      <c r="Y380" s="353">
        <f>SUM(Y381:AJ406)</f>
        <v>2028342.1500000001</v>
      </c>
      <c r="Z380" s="354"/>
      <c r="AA380" s="354"/>
      <c r="AB380" s="354"/>
      <c r="AC380" s="354"/>
      <c r="AD380" s="354"/>
      <c r="AE380" s="354"/>
      <c r="AF380" s="354"/>
      <c r="AG380" s="354"/>
      <c r="AH380" s="354"/>
      <c r="AI380" s="354"/>
      <c r="AJ380" s="355"/>
      <c r="AK380" s="353">
        <f>SUM(AV380:BQ380)</f>
        <v>201009.30000000002</v>
      </c>
      <c r="AL380" s="354"/>
      <c r="AM380" s="354"/>
      <c r="AN380" s="354"/>
      <c r="AO380" s="354"/>
      <c r="AP380" s="354"/>
      <c r="AQ380" s="354"/>
      <c r="AR380" s="354"/>
      <c r="AS380" s="354"/>
      <c r="AT380" s="354"/>
      <c r="AU380" s="355"/>
      <c r="AV380" s="353">
        <f>SUM(AV381:BF406)</f>
        <v>15960.51</v>
      </c>
      <c r="AW380" s="354"/>
      <c r="AX380" s="354"/>
      <c r="AY380" s="354"/>
      <c r="AZ380" s="354"/>
      <c r="BA380" s="354"/>
      <c r="BB380" s="354"/>
      <c r="BC380" s="354"/>
      <c r="BD380" s="354"/>
      <c r="BE380" s="354"/>
      <c r="BF380" s="355"/>
      <c r="BG380" s="353">
        <f>SUM(BG381:BQ406)</f>
        <v>185048.79</v>
      </c>
      <c r="BH380" s="354"/>
      <c r="BI380" s="354"/>
      <c r="BJ380" s="354"/>
      <c r="BK380" s="354"/>
      <c r="BL380" s="354"/>
      <c r="BM380" s="354"/>
      <c r="BN380" s="354"/>
      <c r="BO380" s="354"/>
      <c r="BP380" s="354"/>
      <c r="BQ380" s="355"/>
    </row>
    <row r="381" spans="1:69" ht="15" customHeight="1">
      <c r="B381" s="47"/>
      <c r="C381" s="56" t="s">
        <v>578</v>
      </c>
      <c r="D381" s="56"/>
      <c r="E381" s="56"/>
      <c r="F381" s="56"/>
      <c r="G381" s="56"/>
      <c r="H381" s="56"/>
      <c r="I381" s="56"/>
      <c r="J381" s="56"/>
      <c r="K381" s="56">
        <v>27.84</v>
      </c>
      <c r="L381" s="56"/>
      <c r="M381" s="56"/>
      <c r="N381" s="56"/>
      <c r="O381" s="56"/>
      <c r="P381" s="56"/>
      <c r="Q381" s="56"/>
      <c r="R381" s="56"/>
      <c r="S381" s="56">
        <v>16.53</v>
      </c>
      <c r="T381" s="56"/>
      <c r="U381" s="56"/>
      <c r="V381" s="56"/>
      <c r="W381" s="56"/>
      <c r="X381" s="66"/>
      <c r="Y381" s="350">
        <v>466679.22</v>
      </c>
      <c r="Z381" s="351"/>
      <c r="AA381" s="351"/>
      <c r="AB381" s="351"/>
      <c r="AC381" s="351"/>
      <c r="AD381" s="351"/>
      <c r="AE381" s="351"/>
      <c r="AF381" s="351"/>
      <c r="AG381" s="351"/>
      <c r="AH381" s="351"/>
      <c r="AI381" s="351"/>
      <c r="AJ381" s="352"/>
      <c r="AK381" s="350">
        <f>SUM(AV381:BQ381)</f>
        <v>88556.329999999987</v>
      </c>
      <c r="AL381" s="351"/>
      <c r="AM381" s="351"/>
      <c r="AN381" s="351"/>
      <c r="AO381" s="351"/>
      <c r="AP381" s="351"/>
      <c r="AQ381" s="351"/>
      <c r="AR381" s="351"/>
      <c r="AS381" s="351"/>
      <c r="AT381" s="351"/>
      <c r="AU381" s="352"/>
      <c r="AV381" s="350">
        <v>8277.07</v>
      </c>
      <c r="AW381" s="351"/>
      <c r="AX381" s="351"/>
      <c r="AY381" s="351"/>
      <c r="AZ381" s="351"/>
      <c r="BA381" s="351"/>
      <c r="BB381" s="351"/>
      <c r="BC381" s="351"/>
      <c r="BD381" s="351"/>
      <c r="BE381" s="351"/>
      <c r="BF381" s="352"/>
      <c r="BG381" s="350">
        <v>80279.259999999995</v>
      </c>
      <c r="BH381" s="351"/>
      <c r="BI381" s="351"/>
      <c r="BJ381" s="351"/>
      <c r="BK381" s="351"/>
      <c r="BL381" s="351"/>
      <c r="BM381" s="351"/>
      <c r="BN381" s="351"/>
      <c r="BO381" s="351"/>
      <c r="BP381" s="351"/>
      <c r="BQ381" s="352"/>
    </row>
    <row r="382" spans="1:69" ht="15" customHeight="1">
      <c r="B382" s="47"/>
      <c r="C382" s="71" t="s">
        <v>579</v>
      </c>
      <c r="D382" s="71"/>
      <c r="E382" s="71"/>
      <c r="F382" s="71"/>
      <c r="G382" s="71"/>
      <c r="H382" s="71"/>
      <c r="I382" s="71"/>
      <c r="J382" s="71"/>
      <c r="K382" s="71">
        <v>14.25</v>
      </c>
      <c r="L382" s="71"/>
      <c r="M382" s="71"/>
      <c r="N382" s="71"/>
      <c r="O382" s="71"/>
      <c r="P382" s="71"/>
      <c r="Q382" s="71"/>
      <c r="R382" s="71"/>
      <c r="S382" s="71">
        <v>8.4600000000000009</v>
      </c>
      <c r="T382" s="71"/>
      <c r="U382" s="71"/>
      <c r="V382" s="71"/>
      <c r="W382" s="71"/>
      <c r="X382" s="72"/>
      <c r="Y382" s="350">
        <v>138067.54</v>
      </c>
      <c r="Z382" s="351"/>
      <c r="AA382" s="351"/>
      <c r="AB382" s="351"/>
      <c r="AC382" s="351"/>
      <c r="AD382" s="351"/>
      <c r="AE382" s="351"/>
      <c r="AF382" s="351"/>
      <c r="AG382" s="351"/>
      <c r="AH382" s="351"/>
      <c r="AI382" s="351"/>
      <c r="AJ382" s="352"/>
      <c r="AK382" s="350">
        <f>SUM(AV382:BQ382)</f>
        <v>51882.65</v>
      </c>
      <c r="AL382" s="351"/>
      <c r="AM382" s="351"/>
      <c r="AN382" s="351"/>
      <c r="AO382" s="351"/>
      <c r="AP382" s="351"/>
      <c r="AQ382" s="351"/>
      <c r="AR382" s="351"/>
      <c r="AS382" s="351"/>
      <c r="AT382" s="351"/>
      <c r="AU382" s="352"/>
      <c r="AV382" s="350">
        <v>3087.26</v>
      </c>
      <c r="AW382" s="351"/>
      <c r="AX382" s="351"/>
      <c r="AY382" s="351"/>
      <c r="AZ382" s="351"/>
      <c r="BA382" s="351"/>
      <c r="BB382" s="351"/>
      <c r="BC382" s="351"/>
      <c r="BD382" s="351"/>
      <c r="BE382" s="351"/>
      <c r="BF382" s="352"/>
      <c r="BG382" s="350">
        <v>48795.39</v>
      </c>
      <c r="BH382" s="351"/>
      <c r="BI382" s="351"/>
      <c r="BJ382" s="351"/>
      <c r="BK382" s="351"/>
      <c r="BL382" s="351"/>
      <c r="BM382" s="351"/>
      <c r="BN382" s="351"/>
      <c r="BO382" s="351"/>
      <c r="BP382" s="351"/>
      <c r="BQ382" s="352"/>
    </row>
    <row r="383" spans="1:69" ht="15" customHeight="1">
      <c r="B383" s="47"/>
      <c r="C383" s="71" t="s">
        <v>580</v>
      </c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2"/>
      <c r="Y383" s="350">
        <v>229033</v>
      </c>
      <c r="Z383" s="351"/>
      <c r="AA383" s="351"/>
      <c r="AB383" s="351"/>
      <c r="AC383" s="351"/>
      <c r="AD383" s="351"/>
      <c r="AE383" s="351"/>
      <c r="AF383" s="351"/>
      <c r="AG383" s="351"/>
      <c r="AH383" s="351"/>
      <c r="AI383" s="351"/>
      <c r="AJ383" s="352"/>
      <c r="AK383" s="350">
        <f>SUM(AV383:BQ383)</f>
        <v>4660.17</v>
      </c>
      <c r="AL383" s="351"/>
      <c r="AM383" s="351"/>
      <c r="AN383" s="351"/>
      <c r="AO383" s="351"/>
      <c r="AP383" s="351"/>
      <c r="AQ383" s="351"/>
      <c r="AR383" s="351"/>
      <c r="AS383" s="351"/>
      <c r="AT383" s="351"/>
      <c r="AU383" s="352"/>
      <c r="AV383" s="350">
        <v>15</v>
      </c>
      <c r="AW383" s="351"/>
      <c r="AX383" s="351"/>
      <c r="AY383" s="351"/>
      <c r="AZ383" s="351"/>
      <c r="BA383" s="351"/>
      <c r="BB383" s="351"/>
      <c r="BC383" s="351"/>
      <c r="BD383" s="351"/>
      <c r="BE383" s="351"/>
      <c r="BF383" s="352"/>
      <c r="BG383" s="350">
        <v>4645.17</v>
      </c>
      <c r="BH383" s="351"/>
      <c r="BI383" s="351"/>
      <c r="BJ383" s="351"/>
      <c r="BK383" s="351"/>
      <c r="BL383" s="351"/>
      <c r="BM383" s="351"/>
      <c r="BN383" s="351"/>
      <c r="BO383" s="351"/>
      <c r="BP383" s="351"/>
      <c r="BQ383" s="352"/>
    </row>
    <row r="384" spans="1:69" ht="15" customHeight="1">
      <c r="B384" s="47"/>
      <c r="C384" s="71" t="s">
        <v>581</v>
      </c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2"/>
      <c r="Y384" s="350">
        <v>39400.300000000003</v>
      </c>
      <c r="Z384" s="351"/>
      <c r="AA384" s="351"/>
      <c r="AB384" s="351"/>
      <c r="AC384" s="351"/>
      <c r="AD384" s="351"/>
      <c r="AE384" s="351"/>
      <c r="AF384" s="351"/>
      <c r="AG384" s="351"/>
      <c r="AH384" s="351"/>
      <c r="AI384" s="351"/>
      <c r="AJ384" s="352"/>
      <c r="AK384" s="350">
        <f>SUM(AV384:BQ384)</f>
        <v>10085.550000000001</v>
      </c>
      <c r="AL384" s="351"/>
      <c r="AM384" s="351"/>
      <c r="AN384" s="351"/>
      <c r="AO384" s="351"/>
      <c r="AP384" s="351"/>
      <c r="AQ384" s="351"/>
      <c r="AR384" s="351"/>
      <c r="AS384" s="351"/>
      <c r="AT384" s="351"/>
      <c r="AU384" s="352"/>
      <c r="AV384" s="350">
        <v>1366.28</v>
      </c>
      <c r="AW384" s="351"/>
      <c r="AX384" s="351"/>
      <c r="AY384" s="351"/>
      <c r="AZ384" s="351"/>
      <c r="BA384" s="351"/>
      <c r="BB384" s="351"/>
      <c r="BC384" s="351"/>
      <c r="BD384" s="351"/>
      <c r="BE384" s="351"/>
      <c r="BF384" s="352"/>
      <c r="BG384" s="350">
        <v>8719.27</v>
      </c>
      <c r="BH384" s="351"/>
      <c r="BI384" s="351"/>
      <c r="BJ384" s="351"/>
      <c r="BK384" s="351"/>
      <c r="BL384" s="351"/>
      <c r="BM384" s="351"/>
      <c r="BN384" s="351"/>
      <c r="BO384" s="351"/>
      <c r="BP384" s="351"/>
      <c r="BQ384" s="352"/>
    </row>
    <row r="385" spans="2:69" ht="15" customHeight="1">
      <c r="B385" s="47"/>
      <c r="C385" s="71" t="s">
        <v>582</v>
      </c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2"/>
      <c r="Y385" s="350">
        <v>592743.07999999996</v>
      </c>
      <c r="Z385" s="351"/>
      <c r="AA385" s="351"/>
      <c r="AB385" s="351"/>
      <c r="AC385" s="351"/>
      <c r="AD385" s="351"/>
      <c r="AE385" s="351"/>
      <c r="AF385" s="351"/>
      <c r="AG385" s="351"/>
      <c r="AH385" s="351"/>
      <c r="AI385" s="351"/>
      <c r="AJ385" s="352"/>
      <c r="AK385" s="350">
        <f>SUM(AV385:BQ385)</f>
        <v>2412.94</v>
      </c>
      <c r="AL385" s="351"/>
      <c r="AM385" s="351"/>
      <c r="AN385" s="351"/>
      <c r="AO385" s="351"/>
      <c r="AP385" s="351"/>
      <c r="AQ385" s="351"/>
      <c r="AR385" s="351"/>
      <c r="AS385" s="351"/>
      <c r="AT385" s="351"/>
      <c r="AU385" s="352"/>
      <c r="AV385" s="350">
        <v>786.01</v>
      </c>
      <c r="AW385" s="351"/>
      <c r="AX385" s="351"/>
      <c r="AY385" s="351"/>
      <c r="AZ385" s="351"/>
      <c r="BA385" s="351"/>
      <c r="BB385" s="351"/>
      <c r="BC385" s="351"/>
      <c r="BD385" s="351"/>
      <c r="BE385" s="351"/>
      <c r="BF385" s="352"/>
      <c r="BG385" s="350">
        <v>1626.93</v>
      </c>
      <c r="BH385" s="351"/>
      <c r="BI385" s="351"/>
      <c r="BJ385" s="351"/>
      <c r="BK385" s="351"/>
      <c r="BL385" s="351"/>
      <c r="BM385" s="351"/>
      <c r="BN385" s="351"/>
      <c r="BO385" s="351"/>
      <c r="BP385" s="351"/>
      <c r="BQ385" s="352"/>
    </row>
    <row r="386" spans="2:69" ht="15" customHeight="1">
      <c r="B386" s="47"/>
      <c r="C386" s="71" t="s">
        <v>583</v>
      </c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2"/>
      <c r="Y386" s="350">
        <v>2880.89</v>
      </c>
      <c r="Z386" s="351"/>
      <c r="AA386" s="351"/>
      <c r="AB386" s="351"/>
      <c r="AC386" s="351"/>
      <c r="AD386" s="351"/>
      <c r="AE386" s="351"/>
      <c r="AF386" s="351"/>
      <c r="AG386" s="351"/>
      <c r="AH386" s="351"/>
      <c r="AI386" s="351"/>
      <c r="AJ386" s="352"/>
      <c r="AK386" s="350">
        <f>SUM(AV386:BQ386)</f>
        <v>0</v>
      </c>
      <c r="AL386" s="351"/>
      <c r="AM386" s="351"/>
      <c r="AN386" s="351"/>
      <c r="AO386" s="351"/>
      <c r="AP386" s="351"/>
      <c r="AQ386" s="351"/>
      <c r="AR386" s="351"/>
      <c r="AS386" s="351"/>
      <c r="AT386" s="351"/>
      <c r="AU386" s="352"/>
      <c r="AV386" s="350">
        <v>0</v>
      </c>
      <c r="AW386" s="351"/>
      <c r="AX386" s="351"/>
      <c r="AY386" s="351"/>
      <c r="AZ386" s="351"/>
      <c r="BA386" s="351"/>
      <c r="BB386" s="351"/>
      <c r="BC386" s="351"/>
      <c r="BD386" s="351"/>
      <c r="BE386" s="351"/>
      <c r="BF386" s="352"/>
      <c r="BG386" s="350">
        <v>0</v>
      </c>
      <c r="BH386" s="351"/>
      <c r="BI386" s="351"/>
      <c r="BJ386" s="351"/>
      <c r="BK386" s="351"/>
      <c r="BL386" s="351"/>
      <c r="BM386" s="351"/>
      <c r="BN386" s="351"/>
      <c r="BO386" s="351"/>
      <c r="BP386" s="351"/>
      <c r="BQ386" s="352"/>
    </row>
    <row r="387" spans="2:69" ht="15" customHeight="1">
      <c r="B387" s="47"/>
      <c r="C387" s="71" t="s">
        <v>584</v>
      </c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2"/>
      <c r="Y387" s="350">
        <v>82.28</v>
      </c>
      <c r="Z387" s="351"/>
      <c r="AA387" s="351"/>
      <c r="AB387" s="351"/>
      <c r="AC387" s="351"/>
      <c r="AD387" s="351"/>
      <c r="AE387" s="351"/>
      <c r="AF387" s="351"/>
      <c r="AG387" s="351"/>
      <c r="AH387" s="351"/>
      <c r="AI387" s="351"/>
      <c r="AJ387" s="352"/>
      <c r="AK387" s="350">
        <f>SUM(AV387:BQ387)</f>
        <v>488.94</v>
      </c>
      <c r="AL387" s="351"/>
      <c r="AM387" s="351"/>
      <c r="AN387" s="351"/>
      <c r="AO387" s="351"/>
      <c r="AP387" s="351"/>
      <c r="AQ387" s="351"/>
      <c r="AR387" s="351"/>
      <c r="AS387" s="351"/>
      <c r="AT387" s="351"/>
      <c r="AU387" s="352"/>
      <c r="AV387" s="350">
        <v>97.94</v>
      </c>
      <c r="AW387" s="351"/>
      <c r="AX387" s="351"/>
      <c r="AY387" s="351"/>
      <c r="AZ387" s="351"/>
      <c r="BA387" s="351"/>
      <c r="BB387" s="351"/>
      <c r="BC387" s="351"/>
      <c r="BD387" s="351"/>
      <c r="BE387" s="351"/>
      <c r="BF387" s="352"/>
      <c r="BG387" s="350">
        <v>391</v>
      </c>
      <c r="BH387" s="351"/>
      <c r="BI387" s="351"/>
      <c r="BJ387" s="351"/>
      <c r="BK387" s="351"/>
      <c r="BL387" s="351"/>
      <c r="BM387" s="351"/>
      <c r="BN387" s="351"/>
      <c r="BO387" s="351"/>
      <c r="BP387" s="351"/>
      <c r="BQ387" s="352"/>
    </row>
    <row r="388" spans="2:69" ht="15" customHeight="1">
      <c r="B388" s="47"/>
      <c r="C388" s="71" t="s">
        <v>585</v>
      </c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2"/>
      <c r="Y388" s="350">
        <v>2606.1799999999998</v>
      </c>
      <c r="Z388" s="351"/>
      <c r="AA388" s="351"/>
      <c r="AB388" s="351"/>
      <c r="AC388" s="351"/>
      <c r="AD388" s="351"/>
      <c r="AE388" s="351"/>
      <c r="AF388" s="351"/>
      <c r="AG388" s="351"/>
      <c r="AH388" s="351"/>
      <c r="AI388" s="351"/>
      <c r="AJ388" s="352"/>
      <c r="AK388" s="350">
        <f>SUM(AV388:BQ388)</f>
        <v>1025.76</v>
      </c>
      <c r="AL388" s="351"/>
      <c r="AM388" s="351"/>
      <c r="AN388" s="351"/>
      <c r="AO388" s="351"/>
      <c r="AP388" s="351"/>
      <c r="AQ388" s="351"/>
      <c r="AR388" s="351"/>
      <c r="AS388" s="351"/>
      <c r="AT388" s="351"/>
      <c r="AU388" s="352"/>
      <c r="AV388" s="350">
        <v>848.38</v>
      </c>
      <c r="AW388" s="351"/>
      <c r="AX388" s="351"/>
      <c r="AY388" s="351"/>
      <c r="AZ388" s="351"/>
      <c r="BA388" s="351"/>
      <c r="BB388" s="351"/>
      <c r="BC388" s="351"/>
      <c r="BD388" s="351"/>
      <c r="BE388" s="351"/>
      <c r="BF388" s="352"/>
      <c r="BG388" s="350">
        <v>177.38</v>
      </c>
      <c r="BH388" s="351"/>
      <c r="BI388" s="351"/>
      <c r="BJ388" s="351"/>
      <c r="BK388" s="351"/>
      <c r="BL388" s="351"/>
      <c r="BM388" s="351"/>
      <c r="BN388" s="351"/>
      <c r="BO388" s="351"/>
      <c r="BP388" s="351"/>
      <c r="BQ388" s="352"/>
    </row>
    <row r="389" spans="2:69" ht="15" customHeight="1">
      <c r="B389" s="47"/>
      <c r="C389" s="71" t="s">
        <v>586</v>
      </c>
      <c r="D389" s="71"/>
      <c r="E389" s="71"/>
      <c r="F389" s="71"/>
      <c r="G389" s="71"/>
      <c r="H389" s="71"/>
      <c r="I389" s="71"/>
      <c r="J389" s="71"/>
      <c r="K389" s="71"/>
      <c r="L389" s="71"/>
      <c r="M389" s="71">
        <v>14.7</v>
      </c>
      <c r="N389" s="71"/>
      <c r="O389" s="71"/>
      <c r="P389" s="71"/>
      <c r="Q389" s="71"/>
      <c r="R389" s="71"/>
      <c r="S389" s="71"/>
      <c r="T389" s="71"/>
      <c r="U389" s="71"/>
      <c r="V389" s="71">
        <v>-3.8</v>
      </c>
      <c r="W389" s="71"/>
      <c r="X389" s="72"/>
      <c r="Y389" s="350">
        <v>15732.8</v>
      </c>
      <c r="Z389" s="351"/>
      <c r="AA389" s="351"/>
      <c r="AB389" s="351"/>
      <c r="AC389" s="351"/>
      <c r="AD389" s="351"/>
      <c r="AE389" s="351"/>
      <c r="AF389" s="351"/>
      <c r="AG389" s="351"/>
      <c r="AH389" s="351"/>
      <c r="AI389" s="351"/>
      <c r="AJ389" s="352"/>
      <c r="AK389" s="350">
        <f>SUM(AV389:BQ389)</f>
        <v>0</v>
      </c>
      <c r="AL389" s="351"/>
      <c r="AM389" s="351"/>
      <c r="AN389" s="351"/>
      <c r="AO389" s="351"/>
      <c r="AP389" s="351"/>
      <c r="AQ389" s="351"/>
      <c r="AR389" s="351"/>
      <c r="AS389" s="351"/>
      <c r="AT389" s="351"/>
      <c r="AU389" s="352"/>
      <c r="AV389" s="350">
        <v>0</v>
      </c>
      <c r="AW389" s="351"/>
      <c r="AX389" s="351"/>
      <c r="AY389" s="351"/>
      <c r="AZ389" s="351"/>
      <c r="BA389" s="351"/>
      <c r="BB389" s="351"/>
      <c r="BC389" s="351"/>
      <c r="BD389" s="351"/>
      <c r="BE389" s="351"/>
      <c r="BF389" s="352"/>
      <c r="BG389" s="350">
        <v>0</v>
      </c>
      <c r="BH389" s="351"/>
      <c r="BI389" s="351"/>
      <c r="BJ389" s="351"/>
      <c r="BK389" s="351"/>
      <c r="BL389" s="351"/>
      <c r="BM389" s="351"/>
      <c r="BN389" s="351"/>
      <c r="BO389" s="351"/>
      <c r="BP389" s="351"/>
      <c r="BQ389" s="352"/>
    </row>
    <row r="390" spans="2:69" ht="15" customHeight="1">
      <c r="B390" s="47"/>
      <c r="C390" s="71" t="s">
        <v>587</v>
      </c>
      <c r="D390" s="71"/>
      <c r="E390" s="71"/>
      <c r="F390" s="71"/>
      <c r="G390" s="71"/>
      <c r="H390" s="71"/>
      <c r="I390" s="71"/>
      <c r="J390" s="71"/>
      <c r="K390" s="71"/>
      <c r="L390" s="71"/>
      <c r="M390" s="71">
        <v>14.5</v>
      </c>
      <c r="N390" s="71"/>
      <c r="O390" s="71"/>
      <c r="P390" s="71"/>
      <c r="Q390" s="71"/>
      <c r="R390" s="71"/>
      <c r="S390" s="71"/>
      <c r="T390" s="71"/>
      <c r="U390" s="71"/>
      <c r="V390" s="71">
        <v>-3.2</v>
      </c>
      <c r="W390" s="71"/>
      <c r="X390" s="72"/>
      <c r="Y390" s="350">
        <v>57796.59</v>
      </c>
      <c r="Z390" s="351"/>
      <c r="AA390" s="351"/>
      <c r="AB390" s="351"/>
      <c r="AC390" s="351"/>
      <c r="AD390" s="351"/>
      <c r="AE390" s="351"/>
      <c r="AF390" s="351"/>
      <c r="AG390" s="351"/>
      <c r="AH390" s="351"/>
      <c r="AI390" s="351"/>
      <c r="AJ390" s="352"/>
      <c r="AK390" s="350">
        <f>SUM(AV390:BQ390)</f>
        <v>10536.12</v>
      </c>
      <c r="AL390" s="351"/>
      <c r="AM390" s="351"/>
      <c r="AN390" s="351"/>
      <c r="AO390" s="351"/>
      <c r="AP390" s="351"/>
      <c r="AQ390" s="351"/>
      <c r="AR390" s="351"/>
      <c r="AS390" s="351"/>
      <c r="AT390" s="351"/>
      <c r="AU390" s="352"/>
      <c r="AV390" s="350">
        <v>0</v>
      </c>
      <c r="AW390" s="351"/>
      <c r="AX390" s="351"/>
      <c r="AY390" s="351"/>
      <c r="AZ390" s="351"/>
      <c r="BA390" s="351"/>
      <c r="BB390" s="351"/>
      <c r="BC390" s="351"/>
      <c r="BD390" s="351"/>
      <c r="BE390" s="351"/>
      <c r="BF390" s="352"/>
      <c r="BG390" s="350">
        <v>10536.12</v>
      </c>
      <c r="BH390" s="351"/>
      <c r="BI390" s="351"/>
      <c r="BJ390" s="351"/>
      <c r="BK390" s="351"/>
      <c r="BL390" s="351"/>
      <c r="BM390" s="351"/>
      <c r="BN390" s="351"/>
      <c r="BO390" s="351"/>
      <c r="BP390" s="351"/>
      <c r="BQ390" s="352"/>
    </row>
    <row r="391" spans="2:69" ht="15" customHeight="1">
      <c r="B391" s="47"/>
      <c r="C391" s="71" t="s">
        <v>588</v>
      </c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>
        <v>-2.6</v>
      </c>
      <c r="W391" s="71"/>
      <c r="X391" s="72"/>
      <c r="Y391" s="350">
        <v>0</v>
      </c>
      <c r="Z391" s="351"/>
      <c r="AA391" s="351"/>
      <c r="AB391" s="351"/>
      <c r="AC391" s="351"/>
      <c r="AD391" s="351"/>
      <c r="AE391" s="351"/>
      <c r="AF391" s="351"/>
      <c r="AG391" s="351"/>
      <c r="AH391" s="351"/>
      <c r="AI391" s="351"/>
      <c r="AJ391" s="352"/>
      <c r="AK391" s="350">
        <f>SUM(AV391:BQ391)</f>
        <v>875.04</v>
      </c>
      <c r="AL391" s="351"/>
      <c r="AM391" s="351"/>
      <c r="AN391" s="351"/>
      <c r="AO391" s="351"/>
      <c r="AP391" s="351"/>
      <c r="AQ391" s="351"/>
      <c r="AR391" s="351"/>
      <c r="AS391" s="351"/>
      <c r="AT391" s="351"/>
      <c r="AU391" s="352"/>
      <c r="AV391" s="350">
        <v>0</v>
      </c>
      <c r="AW391" s="351"/>
      <c r="AX391" s="351"/>
      <c r="AY391" s="351"/>
      <c r="AZ391" s="351"/>
      <c r="BA391" s="351"/>
      <c r="BB391" s="351"/>
      <c r="BC391" s="351"/>
      <c r="BD391" s="351"/>
      <c r="BE391" s="351"/>
      <c r="BF391" s="352"/>
      <c r="BG391" s="350">
        <v>875.04</v>
      </c>
      <c r="BH391" s="351"/>
      <c r="BI391" s="351"/>
      <c r="BJ391" s="351"/>
      <c r="BK391" s="351"/>
      <c r="BL391" s="351"/>
      <c r="BM391" s="351"/>
      <c r="BN391" s="351"/>
      <c r="BO391" s="351"/>
      <c r="BP391" s="351"/>
      <c r="BQ391" s="352"/>
    </row>
    <row r="392" spans="2:69" ht="15" customHeight="1">
      <c r="B392" s="47"/>
      <c r="C392" s="71" t="s">
        <v>589</v>
      </c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>
        <v>4.3</v>
      </c>
      <c r="W392" s="71"/>
      <c r="X392" s="72"/>
      <c r="Y392" s="350">
        <v>4504.3900000000003</v>
      </c>
      <c r="Z392" s="351"/>
      <c r="AA392" s="351"/>
      <c r="AB392" s="351"/>
      <c r="AC392" s="351"/>
      <c r="AD392" s="351"/>
      <c r="AE392" s="351"/>
      <c r="AF392" s="351"/>
      <c r="AG392" s="351"/>
      <c r="AH392" s="351"/>
      <c r="AI392" s="351"/>
      <c r="AJ392" s="352"/>
      <c r="AK392" s="350">
        <f>SUM(AV392:BQ392)</f>
        <v>0</v>
      </c>
      <c r="AL392" s="351"/>
      <c r="AM392" s="351"/>
      <c r="AN392" s="351"/>
      <c r="AO392" s="351"/>
      <c r="AP392" s="351"/>
      <c r="AQ392" s="351"/>
      <c r="AR392" s="351"/>
      <c r="AS392" s="351"/>
      <c r="AT392" s="351"/>
      <c r="AU392" s="352"/>
      <c r="AV392" s="350">
        <v>0</v>
      </c>
      <c r="AW392" s="351"/>
      <c r="AX392" s="351"/>
      <c r="AY392" s="351"/>
      <c r="AZ392" s="351"/>
      <c r="BA392" s="351"/>
      <c r="BB392" s="351"/>
      <c r="BC392" s="351"/>
      <c r="BD392" s="351"/>
      <c r="BE392" s="351"/>
      <c r="BF392" s="352"/>
      <c r="BG392" s="350">
        <v>0</v>
      </c>
      <c r="BH392" s="351"/>
      <c r="BI392" s="351"/>
      <c r="BJ392" s="351"/>
      <c r="BK392" s="351"/>
      <c r="BL392" s="351"/>
      <c r="BM392" s="351"/>
      <c r="BN392" s="351"/>
      <c r="BO392" s="351"/>
      <c r="BP392" s="351"/>
      <c r="BQ392" s="352"/>
    </row>
    <row r="393" spans="2:69" ht="15" customHeight="1">
      <c r="B393" s="47"/>
      <c r="C393" s="71" t="s">
        <v>590</v>
      </c>
      <c r="D393" s="71"/>
      <c r="E393" s="71"/>
      <c r="F393" s="71"/>
      <c r="G393" s="71"/>
      <c r="H393" s="71"/>
      <c r="I393" s="71"/>
      <c r="J393" s="71"/>
      <c r="K393" s="71"/>
      <c r="L393" s="71"/>
      <c r="M393" s="71">
        <v>31.4</v>
      </c>
      <c r="N393" s="71"/>
      <c r="O393" s="71"/>
      <c r="P393" s="71"/>
      <c r="Q393" s="71"/>
      <c r="R393" s="71"/>
      <c r="S393" s="71"/>
      <c r="T393" s="71"/>
      <c r="U393" s="71"/>
      <c r="V393" s="71">
        <v>8.6</v>
      </c>
      <c r="W393" s="71"/>
      <c r="X393" s="72"/>
      <c r="Y393" s="350">
        <v>4566</v>
      </c>
      <c r="Z393" s="351"/>
      <c r="AA393" s="351"/>
      <c r="AB393" s="351"/>
      <c r="AC393" s="351"/>
      <c r="AD393" s="351"/>
      <c r="AE393" s="351"/>
      <c r="AF393" s="351"/>
      <c r="AG393" s="351"/>
      <c r="AH393" s="351"/>
      <c r="AI393" s="351"/>
      <c r="AJ393" s="352"/>
      <c r="AK393" s="350">
        <f>SUM(AV393:BQ393)</f>
        <v>0</v>
      </c>
      <c r="AL393" s="351"/>
      <c r="AM393" s="351"/>
      <c r="AN393" s="351"/>
      <c r="AO393" s="351"/>
      <c r="AP393" s="351"/>
      <c r="AQ393" s="351"/>
      <c r="AR393" s="351"/>
      <c r="AS393" s="351"/>
      <c r="AT393" s="351"/>
      <c r="AU393" s="352"/>
      <c r="AV393" s="350">
        <v>0</v>
      </c>
      <c r="AW393" s="351"/>
      <c r="AX393" s="351"/>
      <c r="AY393" s="351"/>
      <c r="AZ393" s="351"/>
      <c r="BA393" s="351"/>
      <c r="BB393" s="351"/>
      <c r="BC393" s="351"/>
      <c r="BD393" s="351"/>
      <c r="BE393" s="351"/>
      <c r="BF393" s="352"/>
      <c r="BG393" s="350">
        <v>0</v>
      </c>
      <c r="BH393" s="351"/>
      <c r="BI393" s="351"/>
      <c r="BJ393" s="351"/>
      <c r="BK393" s="351"/>
      <c r="BL393" s="351"/>
      <c r="BM393" s="351"/>
      <c r="BN393" s="351"/>
      <c r="BO393" s="351"/>
      <c r="BP393" s="351"/>
      <c r="BQ393" s="352"/>
    </row>
    <row r="394" spans="2:69" ht="15" customHeight="1">
      <c r="B394" s="47"/>
      <c r="C394" s="71" t="s">
        <v>591</v>
      </c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>
        <v>13.6</v>
      </c>
      <c r="W394" s="71"/>
      <c r="X394" s="72"/>
      <c r="Y394" s="350">
        <v>1103</v>
      </c>
      <c r="Z394" s="351"/>
      <c r="AA394" s="351"/>
      <c r="AB394" s="351"/>
      <c r="AC394" s="351"/>
      <c r="AD394" s="351"/>
      <c r="AE394" s="351"/>
      <c r="AF394" s="351"/>
      <c r="AG394" s="351"/>
      <c r="AH394" s="351"/>
      <c r="AI394" s="351"/>
      <c r="AJ394" s="352"/>
      <c r="AK394" s="350">
        <f>SUM(AV394:BQ394)</f>
        <v>97</v>
      </c>
      <c r="AL394" s="351"/>
      <c r="AM394" s="351"/>
      <c r="AN394" s="351"/>
      <c r="AO394" s="351"/>
      <c r="AP394" s="351"/>
      <c r="AQ394" s="351"/>
      <c r="AR394" s="351"/>
      <c r="AS394" s="351"/>
      <c r="AT394" s="351"/>
      <c r="AU394" s="352"/>
      <c r="AV394" s="350">
        <v>0</v>
      </c>
      <c r="AW394" s="351"/>
      <c r="AX394" s="351"/>
      <c r="AY394" s="351"/>
      <c r="AZ394" s="351"/>
      <c r="BA394" s="351"/>
      <c r="BB394" s="351"/>
      <c r="BC394" s="351"/>
      <c r="BD394" s="351"/>
      <c r="BE394" s="351"/>
      <c r="BF394" s="352"/>
      <c r="BG394" s="350">
        <v>97</v>
      </c>
      <c r="BH394" s="351"/>
      <c r="BI394" s="351"/>
      <c r="BJ394" s="351"/>
      <c r="BK394" s="351"/>
      <c r="BL394" s="351"/>
      <c r="BM394" s="351"/>
      <c r="BN394" s="351"/>
      <c r="BO394" s="351"/>
      <c r="BP394" s="351"/>
      <c r="BQ394" s="352"/>
    </row>
    <row r="395" spans="2:69" ht="15" customHeight="1">
      <c r="B395" s="47"/>
      <c r="C395" s="71" t="s">
        <v>592</v>
      </c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>
        <v>17.5</v>
      </c>
      <c r="W395" s="71"/>
      <c r="X395" s="72"/>
      <c r="Y395" s="350">
        <v>3589</v>
      </c>
      <c r="Z395" s="351"/>
      <c r="AA395" s="351"/>
      <c r="AB395" s="351"/>
      <c r="AC395" s="351"/>
      <c r="AD395" s="351"/>
      <c r="AE395" s="351"/>
      <c r="AF395" s="351"/>
      <c r="AG395" s="351"/>
      <c r="AH395" s="351"/>
      <c r="AI395" s="351"/>
      <c r="AJ395" s="352"/>
      <c r="AK395" s="350">
        <f>SUM(AV395:BQ395)</f>
        <v>257.89999999999998</v>
      </c>
      <c r="AL395" s="351"/>
      <c r="AM395" s="351"/>
      <c r="AN395" s="351"/>
      <c r="AO395" s="351"/>
      <c r="AP395" s="351"/>
      <c r="AQ395" s="351"/>
      <c r="AR395" s="351"/>
      <c r="AS395" s="351"/>
      <c r="AT395" s="351"/>
      <c r="AU395" s="352"/>
      <c r="AV395" s="350">
        <v>0</v>
      </c>
      <c r="AW395" s="351"/>
      <c r="AX395" s="351"/>
      <c r="AY395" s="351"/>
      <c r="AZ395" s="351"/>
      <c r="BA395" s="351"/>
      <c r="BB395" s="351"/>
      <c r="BC395" s="351"/>
      <c r="BD395" s="351"/>
      <c r="BE395" s="351"/>
      <c r="BF395" s="352"/>
      <c r="BG395" s="350">
        <v>257.89999999999998</v>
      </c>
      <c r="BH395" s="351"/>
      <c r="BI395" s="351"/>
      <c r="BJ395" s="351"/>
      <c r="BK395" s="351"/>
      <c r="BL395" s="351"/>
      <c r="BM395" s="351"/>
      <c r="BN395" s="351"/>
      <c r="BO395" s="351"/>
      <c r="BP395" s="351"/>
      <c r="BQ395" s="352"/>
    </row>
    <row r="396" spans="2:69" ht="15" customHeight="1">
      <c r="B396" s="47"/>
      <c r="C396" s="71" t="s">
        <v>960</v>
      </c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>
        <v>18.600000000000001</v>
      </c>
      <c r="W396" s="71"/>
      <c r="X396" s="72"/>
      <c r="Y396" s="350">
        <v>17105.48</v>
      </c>
      <c r="Z396" s="351"/>
      <c r="AA396" s="351"/>
      <c r="AB396" s="351"/>
      <c r="AC396" s="351"/>
      <c r="AD396" s="351"/>
      <c r="AE396" s="351"/>
      <c r="AF396" s="351"/>
      <c r="AG396" s="351"/>
      <c r="AH396" s="351"/>
      <c r="AI396" s="351"/>
      <c r="AJ396" s="352"/>
      <c r="AK396" s="350">
        <f>SUM(AV396:BQ396)</f>
        <v>974.59</v>
      </c>
      <c r="AL396" s="351"/>
      <c r="AM396" s="351"/>
      <c r="AN396" s="351"/>
      <c r="AO396" s="351"/>
      <c r="AP396" s="351"/>
      <c r="AQ396" s="351"/>
      <c r="AR396" s="351"/>
      <c r="AS396" s="351"/>
      <c r="AT396" s="351"/>
      <c r="AU396" s="352"/>
      <c r="AV396" s="350">
        <v>0</v>
      </c>
      <c r="AW396" s="351"/>
      <c r="AX396" s="351"/>
      <c r="AY396" s="351"/>
      <c r="AZ396" s="351"/>
      <c r="BA396" s="351"/>
      <c r="BB396" s="351"/>
      <c r="BC396" s="351"/>
      <c r="BD396" s="351"/>
      <c r="BE396" s="351"/>
      <c r="BF396" s="352"/>
      <c r="BG396" s="350">
        <v>974.59</v>
      </c>
      <c r="BH396" s="351"/>
      <c r="BI396" s="351"/>
      <c r="BJ396" s="351"/>
      <c r="BK396" s="351"/>
      <c r="BL396" s="351"/>
      <c r="BM396" s="351"/>
      <c r="BN396" s="351"/>
      <c r="BO396" s="351"/>
      <c r="BP396" s="351"/>
      <c r="BQ396" s="352"/>
    </row>
    <row r="397" spans="2:69" ht="15" customHeight="1">
      <c r="B397" s="47"/>
      <c r="C397" s="71" t="s">
        <v>961</v>
      </c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>
        <v>13.5</v>
      </c>
      <c r="W397" s="71"/>
      <c r="X397" s="72"/>
      <c r="Y397" s="350">
        <v>2073</v>
      </c>
      <c r="Z397" s="351"/>
      <c r="AA397" s="351"/>
      <c r="AB397" s="351"/>
      <c r="AC397" s="351"/>
      <c r="AD397" s="351"/>
      <c r="AE397" s="351"/>
      <c r="AF397" s="351"/>
      <c r="AG397" s="351"/>
      <c r="AH397" s="351"/>
      <c r="AI397" s="351"/>
      <c r="AJ397" s="352"/>
      <c r="AK397" s="350">
        <f>SUM(AV397:BQ397)</f>
        <v>346.2</v>
      </c>
      <c r="AL397" s="351"/>
      <c r="AM397" s="351"/>
      <c r="AN397" s="351"/>
      <c r="AO397" s="351"/>
      <c r="AP397" s="351"/>
      <c r="AQ397" s="351"/>
      <c r="AR397" s="351"/>
      <c r="AS397" s="351"/>
      <c r="AT397" s="351"/>
      <c r="AU397" s="352"/>
      <c r="AV397" s="350">
        <v>0</v>
      </c>
      <c r="AW397" s="351"/>
      <c r="AX397" s="351"/>
      <c r="AY397" s="351"/>
      <c r="AZ397" s="351"/>
      <c r="BA397" s="351"/>
      <c r="BB397" s="351"/>
      <c r="BC397" s="351"/>
      <c r="BD397" s="351"/>
      <c r="BE397" s="351"/>
      <c r="BF397" s="352"/>
      <c r="BG397" s="350">
        <v>346.2</v>
      </c>
      <c r="BH397" s="351"/>
      <c r="BI397" s="351"/>
      <c r="BJ397" s="351"/>
      <c r="BK397" s="351"/>
      <c r="BL397" s="351"/>
      <c r="BM397" s="351"/>
      <c r="BN397" s="351"/>
      <c r="BO397" s="351"/>
      <c r="BP397" s="351"/>
      <c r="BQ397" s="352"/>
    </row>
    <row r="398" spans="2:69" ht="15" customHeight="1">
      <c r="B398" s="47"/>
      <c r="C398" s="71" t="s">
        <v>962</v>
      </c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2"/>
      <c r="Y398" s="350">
        <v>2530.61</v>
      </c>
      <c r="Z398" s="351"/>
      <c r="AA398" s="351"/>
      <c r="AB398" s="351"/>
      <c r="AC398" s="351"/>
      <c r="AD398" s="351"/>
      <c r="AE398" s="351"/>
      <c r="AF398" s="351"/>
      <c r="AG398" s="351"/>
      <c r="AH398" s="351"/>
      <c r="AI398" s="351"/>
      <c r="AJ398" s="352"/>
      <c r="AK398" s="350">
        <f>SUM(AV398:BQ398)</f>
        <v>93.85</v>
      </c>
      <c r="AL398" s="351"/>
      <c r="AM398" s="351"/>
      <c r="AN398" s="351"/>
      <c r="AO398" s="351"/>
      <c r="AP398" s="351"/>
      <c r="AQ398" s="351"/>
      <c r="AR398" s="351"/>
      <c r="AS398" s="351"/>
      <c r="AT398" s="351"/>
      <c r="AU398" s="352"/>
      <c r="AV398" s="350">
        <v>0</v>
      </c>
      <c r="AW398" s="351"/>
      <c r="AX398" s="351"/>
      <c r="AY398" s="351"/>
      <c r="AZ398" s="351"/>
      <c r="BA398" s="351"/>
      <c r="BB398" s="351"/>
      <c r="BC398" s="351"/>
      <c r="BD398" s="351"/>
      <c r="BE398" s="351"/>
      <c r="BF398" s="352"/>
      <c r="BG398" s="350">
        <v>93.85</v>
      </c>
      <c r="BH398" s="351"/>
      <c r="BI398" s="351"/>
      <c r="BJ398" s="351"/>
      <c r="BK398" s="351"/>
      <c r="BL398" s="351"/>
      <c r="BM398" s="351"/>
      <c r="BN398" s="351"/>
      <c r="BO398" s="351"/>
      <c r="BP398" s="351"/>
      <c r="BQ398" s="352"/>
    </row>
    <row r="399" spans="2:69" ht="15" customHeight="1">
      <c r="B399" s="47"/>
      <c r="C399" s="71" t="s">
        <v>593</v>
      </c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2"/>
      <c r="Y399" s="350">
        <v>10162.43</v>
      </c>
      <c r="Z399" s="351"/>
      <c r="AA399" s="351"/>
      <c r="AB399" s="351"/>
      <c r="AC399" s="351"/>
      <c r="AD399" s="351"/>
      <c r="AE399" s="351"/>
      <c r="AF399" s="351"/>
      <c r="AG399" s="351"/>
      <c r="AH399" s="351"/>
      <c r="AI399" s="351"/>
      <c r="AJ399" s="352"/>
      <c r="AK399" s="350">
        <f>SUM(AV399:BQ399)</f>
        <v>3712.75</v>
      </c>
      <c r="AL399" s="351"/>
      <c r="AM399" s="351"/>
      <c r="AN399" s="351"/>
      <c r="AO399" s="351"/>
      <c r="AP399" s="351"/>
      <c r="AQ399" s="351"/>
      <c r="AR399" s="351"/>
      <c r="AS399" s="351"/>
      <c r="AT399" s="351"/>
      <c r="AU399" s="352"/>
      <c r="AV399" s="350">
        <v>0</v>
      </c>
      <c r="AW399" s="351"/>
      <c r="AX399" s="351"/>
      <c r="AY399" s="351"/>
      <c r="AZ399" s="351"/>
      <c r="BA399" s="351"/>
      <c r="BB399" s="351"/>
      <c r="BC399" s="351"/>
      <c r="BD399" s="351"/>
      <c r="BE399" s="351"/>
      <c r="BF399" s="352"/>
      <c r="BG399" s="350">
        <v>3712.75</v>
      </c>
      <c r="BH399" s="351"/>
      <c r="BI399" s="351"/>
      <c r="BJ399" s="351"/>
      <c r="BK399" s="351"/>
      <c r="BL399" s="351"/>
      <c r="BM399" s="351"/>
      <c r="BN399" s="351"/>
      <c r="BO399" s="351"/>
      <c r="BP399" s="351"/>
      <c r="BQ399" s="352"/>
    </row>
    <row r="400" spans="2:69" ht="15" customHeight="1">
      <c r="B400" s="47"/>
      <c r="C400" s="71" t="s">
        <v>594</v>
      </c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>
        <v>6.1</v>
      </c>
      <c r="W400" s="71"/>
      <c r="X400" s="72"/>
      <c r="Y400" s="350">
        <v>7119.57</v>
      </c>
      <c r="Z400" s="351"/>
      <c r="AA400" s="351"/>
      <c r="AB400" s="351"/>
      <c r="AC400" s="351"/>
      <c r="AD400" s="351"/>
      <c r="AE400" s="351"/>
      <c r="AF400" s="351"/>
      <c r="AG400" s="351"/>
      <c r="AH400" s="351"/>
      <c r="AI400" s="351"/>
      <c r="AJ400" s="352"/>
      <c r="AK400" s="350">
        <f>SUM(AV400:BQ400)</f>
        <v>1867.83</v>
      </c>
      <c r="AL400" s="351"/>
      <c r="AM400" s="351"/>
      <c r="AN400" s="351"/>
      <c r="AO400" s="351"/>
      <c r="AP400" s="351"/>
      <c r="AQ400" s="351"/>
      <c r="AR400" s="351"/>
      <c r="AS400" s="351"/>
      <c r="AT400" s="351"/>
      <c r="AU400" s="352"/>
      <c r="AV400" s="350">
        <v>0</v>
      </c>
      <c r="AW400" s="351"/>
      <c r="AX400" s="351"/>
      <c r="AY400" s="351"/>
      <c r="AZ400" s="351"/>
      <c r="BA400" s="351"/>
      <c r="BB400" s="351"/>
      <c r="BC400" s="351"/>
      <c r="BD400" s="351"/>
      <c r="BE400" s="351"/>
      <c r="BF400" s="352"/>
      <c r="BG400" s="350">
        <v>1867.83</v>
      </c>
      <c r="BH400" s="351"/>
      <c r="BI400" s="351"/>
      <c r="BJ400" s="351"/>
      <c r="BK400" s="351"/>
      <c r="BL400" s="351"/>
      <c r="BM400" s="351"/>
      <c r="BN400" s="351"/>
      <c r="BO400" s="351"/>
      <c r="BP400" s="351"/>
      <c r="BQ400" s="352"/>
    </row>
    <row r="401" spans="1:69" ht="15" customHeight="1">
      <c r="B401" s="47"/>
      <c r="C401" s="71" t="s">
        <v>963</v>
      </c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>
        <v>3.4</v>
      </c>
      <c r="W401" s="71"/>
      <c r="X401" s="72"/>
      <c r="Y401" s="350">
        <v>8264.14</v>
      </c>
      <c r="Z401" s="351"/>
      <c r="AA401" s="351"/>
      <c r="AB401" s="351"/>
      <c r="AC401" s="351"/>
      <c r="AD401" s="351"/>
      <c r="AE401" s="351"/>
      <c r="AF401" s="351"/>
      <c r="AG401" s="351"/>
      <c r="AH401" s="351"/>
      <c r="AI401" s="351"/>
      <c r="AJ401" s="352"/>
      <c r="AK401" s="350">
        <f>SUM(AV401:BQ401)</f>
        <v>796.13</v>
      </c>
      <c r="AL401" s="351"/>
      <c r="AM401" s="351"/>
      <c r="AN401" s="351"/>
      <c r="AO401" s="351"/>
      <c r="AP401" s="351"/>
      <c r="AQ401" s="351"/>
      <c r="AR401" s="351"/>
      <c r="AS401" s="351"/>
      <c r="AT401" s="351"/>
      <c r="AU401" s="352"/>
      <c r="AV401" s="350">
        <v>0</v>
      </c>
      <c r="AW401" s="351"/>
      <c r="AX401" s="351"/>
      <c r="AY401" s="351"/>
      <c r="AZ401" s="351"/>
      <c r="BA401" s="351"/>
      <c r="BB401" s="351"/>
      <c r="BC401" s="351"/>
      <c r="BD401" s="351"/>
      <c r="BE401" s="351"/>
      <c r="BF401" s="352"/>
      <c r="BG401" s="350">
        <v>796.13</v>
      </c>
      <c r="BH401" s="351"/>
      <c r="BI401" s="351"/>
      <c r="BJ401" s="351"/>
      <c r="BK401" s="351"/>
      <c r="BL401" s="351"/>
      <c r="BM401" s="351"/>
      <c r="BN401" s="351"/>
      <c r="BO401" s="351"/>
      <c r="BP401" s="351"/>
      <c r="BQ401" s="352"/>
    </row>
    <row r="402" spans="1:69" ht="15" customHeight="1">
      <c r="B402" s="47"/>
      <c r="C402" s="71" t="s">
        <v>964</v>
      </c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>
        <v>-2.8</v>
      </c>
      <c r="W402" s="71"/>
      <c r="X402" s="72"/>
      <c r="Y402" s="350">
        <v>2084</v>
      </c>
      <c r="Z402" s="351"/>
      <c r="AA402" s="351"/>
      <c r="AB402" s="351"/>
      <c r="AC402" s="351"/>
      <c r="AD402" s="351"/>
      <c r="AE402" s="351"/>
      <c r="AF402" s="351"/>
      <c r="AG402" s="351"/>
      <c r="AH402" s="351"/>
      <c r="AI402" s="351"/>
      <c r="AJ402" s="352"/>
      <c r="AK402" s="350">
        <f>SUM(AV402:BQ402)</f>
        <v>368.52</v>
      </c>
      <c r="AL402" s="351"/>
      <c r="AM402" s="351"/>
      <c r="AN402" s="351"/>
      <c r="AO402" s="351"/>
      <c r="AP402" s="351"/>
      <c r="AQ402" s="351"/>
      <c r="AR402" s="351"/>
      <c r="AS402" s="351"/>
      <c r="AT402" s="351"/>
      <c r="AU402" s="352"/>
      <c r="AV402" s="350">
        <v>0</v>
      </c>
      <c r="AW402" s="351"/>
      <c r="AX402" s="351"/>
      <c r="AY402" s="351"/>
      <c r="AZ402" s="351"/>
      <c r="BA402" s="351"/>
      <c r="BB402" s="351"/>
      <c r="BC402" s="351"/>
      <c r="BD402" s="351"/>
      <c r="BE402" s="351"/>
      <c r="BF402" s="352"/>
      <c r="BG402" s="350">
        <v>368.52</v>
      </c>
      <c r="BH402" s="351"/>
      <c r="BI402" s="351"/>
      <c r="BJ402" s="351"/>
      <c r="BK402" s="351"/>
      <c r="BL402" s="351"/>
      <c r="BM402" s="351"/>
      <c r="BN402" s="351"/>
      <c r="BO402" s="351"/>
      <c r="BP402" s="351"/>
      <c r="BQ402" s="352"/>
    </row>
    <row r="403" spans="1:69" ht="15" customHeight="1">
      <c r="B403" s="47"/>
      <c r="C403" s="71" t="s">
        <v>965</v>
      </c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>
        <v>-3.8</v>
      </c>
      <c r="W403" s="71"/>
      <c r="X403" s="72"/>
      <c r="Y403" s="350">
        <v>2253</v>
      </c>
      <c r="Z403" s="351"/>
      <c r="AA403" s="351"/>
      <c r="AB403" s="351"/>
      <c r="AC403" s="351"/>
      <c r="AD403" s="351"/>
      <c r="AE403" s="351"/>
      <c r="AF403" s="351"/>
      <c r="AG403" s="351"/>
      <c r="AH403" s="351"/>
      <c r="AI403" s="351"/>
      <c r="AJ403" s="352"/>
      <c r="AK403" s="350">
        <f>SUM(AV403:BQ403)</f>
        <v>290.66000000000003</v>
      </c>
      <c r="AL403" s="351"/>
      <c r="AM403" s="351"/>
      <c r="AN403" s="351"/>
      <c r="AO403" s="351"/>
      <c r="AP403" s="351"/>
      <c r="AQ403" s="351"/>
      <c r="AR403" s="351"/>
      <c r="AS403" s="351"/>
      <c r="AT403" s="351"/>
      <c r="AU403" s="352"/>
      <c r="AV403" s="350">
        <v>0</v>
      </c>
      <c r="AW403" s="351"/>
      <c r="AX403" s="351"/>
      <c r="AY403" s="351"/>
      <c r="AZ403" s="351"/>
      <c r="BA403" s="351"/>
      <c r="BB403" s="351"/>
      <c r="BC403" s="351"/>
      <c r="BD403" s="351"/>
      <c r="BE403" s="351"/>
      <c r="BF403" s="352"/>
      <c r="BG403" s="350">
        <v>290.66000000000003</v>
      </c>
      <c r="BH403" s="351"/>
      <c r="BI403" s="351"/>
      <c r="BJ403" s="351"/>
      <c r="BK403" s="351"/>
      <c r="BL403" s="351"/>
      <c r="BM403" s="351"/>
      <c r="BN403" s="351"/>
      <c r="BO403" s="351"/>
      <c r="BP403" s="351"/>
      <c r="BQ403" s="352"/>
    </row>
    <row r="404" spans="1:69" ht="15" customHeight="1">
      <c r="B404" s="47"/>
      <c r="C404" s="73" t="s">
        <v>966</v>
      </c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2"/>
      <c r="Y404" s="350">
        <v>2253</v>
      </c>
      <c r="Z404" s="351"/>
      <c r="AA404" s="351"/>
      <c r="AB404" s="351"/>
      <c r="AC404" s="351"/>
      <c r="AD404" s="351"/>
      <c r="AE404" s="351"/>
      <c r="AF404" s="351"/>
      <c r="AG404" s="351"/>
      <c r="AH404" s="351"/>
      <c r="AI404" s="351"/>
      <c r="AJ404" s="352"/>
      <c r="AK404" s="350">
        <f>SUM(AV404:BQ404)</f>
        <v>382.14</v>
      </c>
      <c r="AL404" s="351"/>
      <c r="AM404" s="351"/>
      <c r="AN404" s="351"/>
      <c r="AO404" s="351"/>
      <c r="AP404" s="351"/>
      <c r="AQ404" s="351"/>
      <c r="AR404" s="351"/>
      <c r="AS404" s="351"/>
      <c r="AT404" s="351"/>
      <c r="AU404" s="352"/>
      <c r="AV404" s="350">
        <v>0</v>
      </c>
      <c r="AW404" s="351"/>
      <c r="AX404" s="351"/>
      <c r="AY404" s="351"/>
      <c r="AZ404" s="351"/>
      <c r="BA404" s="351"/>
      <c r="BB404" s="351"/>
      <c r="BC404" s="351"/>
      <c r="BD404" s="351"/>
      <c r="BE404" s="351"/>
      <c r="BF404" s="352"/>
      <c r="BG404" s="350">
        <v>382.14</v>
      </c>
      <c r="BH404" s="351"/>
      <c r="BI404" s="351"/>
      <c r="BJ404" s="351"/>
      <c r="BK404" s="351"/>
      <c r="BL404" s="351"/>
      <c r="BM404" s="351"/>
      <c r="BN404" s="351"/>
      <c r="BO404" s="351"/>
      <c r="BP404" s="351"/>
      <c r="BQ404" s="352"/>
    </row>
    <row r="405" spans="1:69" ht="15" customHeight="1">
      <c r="B405" s="47"/>
      <c r="C405" s="73" t="s">
        <v>967</v>
      </c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66"/>
      <c r="Y405" s="350">
        <v>2780</v>
      </c>
      <c r="Z405" s="351"/>
      <c r="AA405" s="351"/>
      <c r="AB405" s="351"/>
      <c r="AC405" s="351"/>
      <c r="AD405" s="351"/>
      <c r="AE405" s="351"/>
      <c r="AF405" s="351"/>
      <c r="AG405" s="351"/>
      <c r="AH405" s="351"/>
      <c r="AI405" s="351"/>
      <c r="AJ405" s="352"/>
      <c r="AK405" s="350">
        <f>SUM(AV405:BQ405)</f>
        <v>428.26</v>
      </c>
      <c r="AL405" s="351"/>
      <c r="AM405" s="351"/>
      <c r="AN405" s="351"/>
      <c r="AO405" s="351"/>
      <c r="AP405" s="351"/>
      <c r="AQ405" s="351"/>
      <c r="AR405" s="351"/>
      <c r="AS405" s="351"/>
      <c r="AT405" s="351"/>
      <c r="AU405" s="352"/>
      <c r="AV405" s="350">
        <v>0</v>
      </c>
      <c r="AW405" s="351"/>
      <c r="AX405" s="351"/>
      <c r="AY405" s="351"/>
      <c r="AZ405" s="351"/>
      <c r="BA405" s="351"/>
      <c r="BB405" s="351"/>
      <c r="BC405" s="351"/>
      <c r="BD405" s="351"/>
      <c r="BE405" s="351"/>
      <c r="BF405" s="352"/>
      <c r="BG405" s="350">
        <v>428.26</v>
      </c>
      <c r="BH405" s="351"/>
      <c r="BI405" s="351"/>
      <c r="BJ405" s="351"/>
      <c r="BK405" s="351"/>
      <c r="BL405" s="351"/>
      <c r="BM405" s="351"/>
      <c r="BN405" s="351"/>
      <c r="BO405" s="351"/>
      <c r="BP405" s="351"/>
      <c r="BQ405" s="352"/>
    </row>
    <row r="406" spans="1:69" ht="15" customHeight="1">
      <c r="B406" s="68"/>
      <c r="C406" s="69" t="s">
        <v>968</v>
      </c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5"/>
      <c r="Y406" s="344">
        <f>1991273.06+37069.09-SUM(Y381:AJ405)</f>
        <v>412932.65000000014</v>
      </c>
      <c r="Z406" s="345"/>
      <c r="AA406" s="345"/>
      <c r="AB406" s="345"/>
      <c r="AC406" s="345"/>
      <c r="AD406" s="345"/>
      <c r="AE406" s="345"/>
      <c r="AF406" s="345"/>
      <c r="AG406" s="345"/>
      <c r="AH406" s="345"/>
      <c r="AI406" s="345"/>
      <c r="AJ406" s="346"/>
      <c r="AK406" s="347">
        <f>SUM(AV406:BQ406)</f>
        <v>20869.969999999994</v>
      </c>
      <c r="AL406" s="348"/>
      <c r="AM406" s="348"/>
      <c r="AN406" s="348"/>
      <c r="AO406" s="348"/>
      <c r="AP406" s="348"/>
      <c r="AQ406" s="348"/>
      <c r="AR406" s="348"/>
      <c r="AS406" s="348"/>
      <c r="AT406" s="348"/>
      <c r="AU406" s="349"/>
      <c r="AV406" s="347">
        <v>1482.5699999999997</v>
      </c>
      <c r="AW406" s="348"/>
      <c r="AX406" s="348"/>
      <c r="AY406" s="348"/>
      <c r="AZ406" s="348"/>
      <c r="BA406" s="348"/>
      <c r="BB406" s="348"/>
      <c r="BC406" s="348"/>
      <c r="BD406" s="348"/>
      <c r="BE406" s="348"/>
      <c r="BF406" s="349"/>
      <c r="BG406" s="347">
        <v>19387.399999999994</v>
      </c>
      <c r="BH406" s="348"/>
      <c r="BI406" s="348"/>
      <c r="BJ406" s="348"/>
      <c r="BK406" s="348"/>
      <c r="BL406" s="348"/>
      <c r="BM406" s="348"/>
      <c r="BN406" s="348"/>
      <c r="BO406" s="348"/>
      <c r="BP406" s="348"/>
      <c r="BQ406" s="349"/>
    </row>
    <row r="407" spans="1:69" ht="15" customHeight="1">
      <c r="A407" s="64"/>
      <c r="BQ407" s="16" t="s">
        <v>44</v>
      </c>
    </row>
    <row r="409" spans="1:69" s="12" customFormat="1" ht="18.75" customHeight="1">
      <c r="A409" s="12" t="s">
        <v>113</v>
      </c>
    </row>
    <row r="410" spans="1:69" ht="15" customHeight="1">
      <c r="A410" s="14" t="s">
        <v>114</v>
      </c>
      <c r="BQ410" s="16" t="s">
        <v>161</v>
      </c>
    </row>
    <row r="411" spans="1:69" ht="3.75" customHeight="1"/>
    <row r="412" spans="1:69" ht="15" customHeight="1">
      <c r="B412" s="127" t="s">
        <v>115</v>
      </c>
      <c r="C412" s="119"/>
      <c r="D412" s="119"/>
      <c r="E412" s="119"/>
      <c r="F412" s="120"/>
      <c r="G412" s="157" t="s">
        <v>119</v>
      </c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43"/>
      <c r="AB412" s="157" t="s">
        <v>120</v>
      </c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58"/>
      <c r="AT412" s="158"/>
      <c r="AU412" s="158"/>
      <c r="AV412" s="143"/>
      <c r="AW412" s="157" t="s">
        <v>121</v>
      </c>
      <c r="AX412" s="158"/>
      <c r="AY412" s="158"/>
      <c r="AZ412" s="158"/>
      <c r="BA412" s="158"/>
      <c r="BB412" s="158"/>
      <c r="BC412" s="158"/>
      <c r="BD412" s="158"/>
      <c r="BE412" s="158"/>
      <c r="BF412" s="158"/>
      <c r="BG412" s="158"/>
      <c r="BH412" s="158"/>
      <c r="BI412" s="158"/>
      <c r="BJ412" s="158"/>
      <c r="BK412" s="158"/>
      <c r="BL412" s="158"/>
      <c r="BM412" s="158"/>
      <c r="BN412" s="158"/>
      <c r="BO412" s="158"/>
      <c r="BP412" s="158"/>
      <c r="BQ412" s="143"/>
    </row>
    <row r="413" spans="1:69" ht="15" customHeight="1">
      <c r="B413" s="583"/>
      <c r="C413" s="121"/>
      <c r="D413" s="121"/>
      <c r="E413" s="121"/>
      <c r="F413" s="122"/>
      <c r="G413" s="584" t="s">
        <v>116</v>
      </c>
      <c r="H413" s="118"/>
      <c r="I413" s="118"/>
      <c r="J413" s="118"/>
      <c r="K413" s="118"/>
      <c r="L413" s="118"/>
      <c r="M413" s="585"/>
      <c r="N413" s="584" t="s">
        <v>117</v>
      </c>
      <c r="O413" s="118"/>
      <c r="P413" s="118"/>
      <c r="Q413" s="118"/>
      <c r="R413" s="118"/>
      <c r="S413" s="118"/>
      <c r="T413" s="585"/>
      <c r="U413" s="584" t="s">
        <v>118</v>
      </c>
      <c r="V413" s="118"/>
      <c r="W413" s="118"/>
      <c r="X413" s="118"/>
      <c r="Y413" s="118"/>
      <c r="Z413" s="118"/>
      <c r="AA413" s="585"/>
      <c r="AB413" s="584" t="s">
        <v>116</v>
      </c>
      <c r="AC413" s="118"/>
      <c r="AD413" s="118"/>
      <c r="AE413" s="118"/>
      <c r="AF413" s="118"/>
      <c r="AG413" s="118"/>
      <c r="AH413" s="585"/>
      <c r="AI413" s="584" t="s">
        <v>117</v>
      </c>
      <c r="AJ413" s="118"/>
      <c r="AK413" s="118"/>
      <c r="AL413" s="118"/>
      <c r="AM413" s="118"/>
      <c r="AN413" s="118"/>
      <c r="AO413" s="585"/>
      <c r="AP413" s="584" t="s">
        <v>118</v>
      </c>
      <c r="AQ413" s="118"/>
      <c r="AR413" s="118"/>
      <c r="AS413" s="118"/>
      <c r="AT413" s="118"/>
      <c r="AU413" s="118"/>
      <c r="AV413" s="585"/>
      <c r="AW413" s="584" t="s">
        <v>116</v>
      </c>
      <c r="AX413" s="118"/>
      <c r="AY413" s="118"/>
      <c r="AZ413" s="118"/>
      <c r="BA413" s="118"/>
      <c r="BB413" s="118"/>
      <c r="BC413" s="585"/>
      <c r="BD413" s="584" t="s">
        <v>117</v>
      </c>
      <c r="BE413" s="118"/>
      <c r="BF413" s="118"/>
      <c r="BG413" s="118"/>
      <c r="BH413" s="118"/>
      <c r="BI413" s="118"/>
      <c r="BJ413" s="585"/>
      <c r="BK413" s="584" t="s">
        <v>118</v>
      </c>
      <c r="BL413" s="118"/>
      <c r="BM413" s="118"/>
      <c r="BN413" s="118"/>
      <c r="BO413" s="118"/>
      <c r="BP413" s="118"/>
      <c r="BQ413" s="585"/>
    </row>
    <row r="414" spans="1:69" ht="15" customHeight="1">
      <c r="B414" s="137"/>
      <c r="C414" s="138"/>
      <c r="D414" s="138"/>
      <c r="E414" s="138"/>
      <c r="F414" s="362"/>
      <c r="G414" s="586"/>
      <c r="H414" s="587"/>
      <c r="I414" s="587"/>
      <c r="J414" s="587"/>
      <c r="K414" s="587"/>
      <c r="L414" s="587"/>
      <c r="M414" s="588"/>
      <c r="N414" s="586"/>
      <c r="O414" s="587"/>
      <c r="P414" s="587"/>
      <c r="Q414" s="587"/>
      <c r="R414" s="587"/>
      <c r="S414" s="587"/>
      <c r="T414" s="588"/>
      <c r="U414" s="586"/>
      <c r="V414" s="587"/>
      <c r="W414" s="587"/>
      <c r="X414" s="587"/>
      <c r="Y414" s="587"/>
      <c r="Z414" s="587"/>
      <c r="AA414" s="588"/>
      <c r="AB414" s="586"/>
      <c r="AC414" s="587"/>
      <c r="AD414" s="587"/>
      <c r="AE414" s="587"/>
      <c r="AF414" s="587"/>
      <c r="AG414" s="587"/>
      <c r="AH414" s="588"/>
      <c r="AI414" s="586"/>
      <c r="AJ414" s="587"/>
      <c r="AK414" s="587"/>
      <c r="AL414" s="587"/>
      <c r="AM414" s="587"/>
      <c r="AN414" s="587"/>
      <c r="AO414" s="588"/>
      <c r="AP414" s="586"/>
      <c r="AQ414" s="587"/>
      <c r="AR414" s="587"/>
      <c r="AS414" s="587"/>
      <c r="AT414" s="587"/>
      <c r="AU414" s="587"/>
      <c r="AV414" s="588"/>
      <c r="AW414" s="586"/>
      <c r="AX414" s="587"/>
      <c r="AY414" s="587"/>
      <c r="AZ414" s="587"/>
      <c r="BA414" s="587"/>
      <c r="BB414" s="587"/>
      <c r="BC414" s="588"/>
      <c r="BD414" s="586"/>
      <c r="BE414" s="587"/>
      <c r="BF414" s="587"/>
      <c r="BG414" s="587"/>
      <c r="BH414" s="587"/>
      <c r="BI414" s="587"/>
      <c r="BJ414" s="588"/>
      <c r="BK414" s="586"/>
      <c r="BL414" s="587"/>
      <c r="BM414" s="587"/>
      <c r="BN414" s="587"/>
      <c r="BO414" s="587"/>
      <c r="BP414" s="587"/>
      <c r="BQ414" s="588"/>
    </row>
    <row r="415" spans="1:69" ht="15" customHeight="1">
      <c r="B415" s="130" t="s">
        <v>812</v>
      </c>
      <c r="C415" s="131"/>
      <c r="D415" s="131"/>
      <c r="E415" s="131"/>
      <c r="F415" s="145"/>
      <c r="G415" s="123">
        <v>42.4</v>
      </c>
      <c r="H415" s="124"/>
      <c r="I415" s="124"/>
      <c r="J415" s="124"/>
      <c r="K415" s="124"/>
      <c r="L415" s="124"/>
      <c r="M415" s="125"/>
      <c r="N415" s="123">
        <v>42.4</v>
      </c>
      <c r="O415" s="124"/>
      <c r="P415" s="124"/>
      <c r="Q415" s="124"/>
      <c r="R415" s="124"/>
      <c r="S415" s="124"/>
      <c r="T415" s="125"/>
      <c r="U415" s="123">
        <v>100</v>
      </c>
      <c r="V415" s="124"/>
      <c r="W415" s="124"/>
      <c r="X415" s="124"/>
      <c r="Y415" s="124"/>
      <c r="Z415" s="124"/>
      <c r="AA415" s="125"/>
      <c r="AB415" s="123">
        <v>97.6</v>
      </c>
      <c r="AC415" s="124"/>
      <c r="AD415" s="124"/>
      <c r="AE415" s="124"/>
      <c r="AF415" s="124"/>
      <c r="AG415" s="124"/>
      <c r="AH415" s="125"/>
      <c r="AI415" s="123">
        <v>97.6</v>
      </c>
      <c r="AJ415" s="124"/>
      <c r="AK415" s="124"/>
      <c r="AL415" s="124"/>
      <c r="AM415" s="124"/>
      <c r="AN415" s="124"/>
      <c r="AO415" s="125"/>
      <c r="AP415" s="123">
        <v>100</v>
      </c>
      <c r="AQ415" s="124"/>
      <c r="AR415" s="124"/>
      <c r="AS415" s="124"/>
      <c r="AT415" s="124"/>
      <c r="AU415" s="124"/>
      <c r="AV415" s="125"/>
      <c r="AW415" s="123">
        <v>605</v>
      </c>
      <c r="AX415" s="124"/>
      <c r="AY415" s="124"/>
      <c r="AZ415" s="124"/>
      <c r="BA415" s="124"/>
      <c r="BB415" s="124"/>
      <c r="BC415" s="125"/>
      <c r="BD415" s="123">
        <v>579.4</v>
      </c>
      <c r="BE415" s="124"/>
      <c r="BF415" s="124"/>
      <c r="BG415" s="124"/>
      <c r="BH415" s="124"/>
      <c r="BI415" s="124"/>
      <c r="BJ415" s="125"/>
      <c r="BK415" s="123">
        <v>95.8</v>
      </c>
      <c r="BL415" s="124"/>
      <c r="BM415" s="124"/>
      <c r="BN415" s="124"/>
      <c r="BO415" s="124"/>
      <c r="BP415" s="124"/>
      <c r="BQ415" s="125"/>
    </row>
    <row r="416" spans="1:69" ht="15" customHeight="1">
      <c r="B416" s="270" t="s">
        <v>818</v>
      </c>
      <c r="C416" s="271"/>
      <c r="D416" s="271"/>
      <c r="E416" s="271"/>
      <c r="F416" s="272"/>
      <c r="G416" s="115">
        <v>42.4</v>
      </c>
      <c r="H416" s="116"/>
      <c r="I416" s="116"/>
      <c r="J416" s="116"/>
      <c r="K416" s="116"/>
      <c r="L416" s="116"/>
      <c r="M416" s="117"/>
      <c r="N416" s="115">
        <v>42.4</v>
      </c>
      <c r="O416" s="116"/>
      <c r="P416" s="116"/>
      <c r="Q416" s="116"/>
      <c r="R416" s="116"/>
      <c r="S416" s="116"/>
      <c r="T416" s="117"/>
      <c r="U416" s="115">
        <v>100</v>
      </c>
      <c r="V416" s="116"/>
      <c r="W416" s="116"/>
      <c r="X416" s="116"/>
      <c r="Y416" s="116"/>
      <c r="Z416" s="116"/>
      <c r="AA416" s="117"/>
      <c r="AB416" s="115">
        <v>97.8</v>
      </c>
      <c r="AC416" s="116"/>
      <c r="AD416" s="116"/>
      <c r="AE416" s="116"/>
      <c r="AF416" s="116"/>
      <c r="AG416" s="116"/>
      <c r="AH416" s="117"/>
      <c r="AI416" s="115">
        <v>97.8</v>
      </c>
      <c r="AJ416" s="116"/>
      <c r="AK416" s="116"/>
      <c r="AL416" s="116"/>
      <c r="AM416" s="116"/>
      <c r="AN416" s="116"/>
      <c r="AO416" s="117"/>
      <c r="AP416" s="115">
        <v>100</v>
      </c>
      <c r="AQ416" s="116"/>
      <c r="AR416" s="116"/>
      <c r="AS416" s="116"/>
      <c r="AT416" s="116"/>
      <c r="AU416" s="116"/>
      <c r="AV416" s="117"/>
      <c r="AW416" s="115">
        <v>605</v>
      </c>
      <c r="AX416" s="116"/>
      <c r="AY416" s="116"/>
      <c r="AZ416" s="116"/>
      <c r="BA416" s="116"/>
      <c r="BB416" s="116"/>
      <c r="BC416" s="117"/>
      <c r="BD416" s="115">
        <v>579.6</v>
      </c>
      <c r="BE416" s="116"/>
      <c r="BF416" s="116"/>
      <c r="BG416" s="116"/>
      <c r="BH416" s="116"/>
      <c r="BI416" s="116"/>
      <c r="BJ416" s="117"/>
      <c r="BK416" s="115">
        <v>95.8</v>
      </c>
      <c r="BL416" s="116"/>
      <c r="BM416" s="116"/>
      <c r="BN416" s="116"/>
      <c r="BO416" s="116"/>
      <c r="BP416" s="116"/>
      <c r="BQ416" s="117"/>
    </row>
    <row r="417" spans="1:69" ht="15" customHeight="1">
      <c r="B417" s="270" t="s">
        <v>842</v>
      </c>
      <c r="C417" s="271"/>
      <c r="D417" s="271"/>
      <c r="E417" s="271"/>
      <c r="F417" s="272"/>
      <c r="G417" s="115">
        <v>42.4</v>
      </c>
      <c r="H417" s="116"/>
      <c r="I417" s="116"/>
      <c r="J417" s="116"/>
      <c r="K417" s="116"/>
      <c r="L417" s="116"/>
      <c r="M417" s="117"/>
      <c r="N417" s="115">
        <v>42.4</v>
      </c>
      <c r="O417" s="116"/>
      <c r="P417" s="116"/>
      <c r="Q417" s="116"/>
      <c r="R417" s="116"/>
      <c r="S417" s="116"/>
      <c r="T417" s="117"/>
      <c r="U417" s="115">
        <v>100</v>
      </c>
      <c r="V417" s="116"/>
      <c r="W417" s="116"/>
      <c r="X417" s="116"/>
      <c r="Y417" s="116"/>
      <c r="Z417" s="116"/>
      <c r="AA417" s="117"/>
      <c r="AB417" s="115">
        <v>97.8</v>
      </c>
      <c r="AC417" s="116"/>
      <c r="AD417" s="116"/>
      <c r="AE417" s="116"/>
      <c r="AF417" s="116"/>
      <c r="AG417" s="116"/>
      <c r="AH417" s="117"/>
      <c r="AI417" s="115">
        <v>97.8</v>
      </c>
      <c r="AJ417" s="116"/>
      <c r="AK417" s="116"/>
      <c r="AL417" s="116"/>
      <c r="AM417" s="116"/>
      <c r="AN417" s="116"/>
      <c r="AO417" s="117"/>
      <c r="AP417" s="115">
        <v>100</v>
      </c>
      <c r="AQ417" s="116"/>
      <c r="AR417" s="116"/>
      <c r="AS417" s="116"/>
      <c r="AT417" s="116"/>
      <c r="AU417" s="116"/>
      <c r="AV417" s="117"/>
      <c r="AW417" s="115">
        <v>605.29999999999995</v>
      </c>
      <c r="AX417" s="116"/>
      <c r="AY417" s="116"/>
      <c r="AZ417" s="116"/>
      <c r="BA417" s="116"/>
      <c r="BB417" s="116"/>
      <c r="BC417" s="117"/>
      <c r="BD417" s="115">
        <v>580.1</v>
      </c>
      <c r="BE417" s="116"/>
      <c r="BF417" s="116"/>
      <c r="BG417" s="116"/>
      <c r="BH417" s="116"/>
      <c r="BI417" s="116"/>
      <c r="BJ417" s="117"/>
      <c r="BK417" s="115">
        <v>95.8</v>
      </c>
      <c r="BL417" s="116"/>
      <c r="BM417" s="116"/>
      <c r="BN417" s="116"/>
      <c r="BO417" s="116"/>
      <c r="BP417" s="116"/>
      <c r="BQ417" s="117"/>
    </row>
    <row r="418" spans="1:69" ht="15" customHeight="1">
      <c r="B418" s="270" t="s">
        <v>865</v>
      </c>
      <c r="C418" s="271"/>
      <c r="D418" s="271"/>
      <c r="E418" s="271"/>
      <c r="F418" s="272"/>
      <c r="G418" s="115">
        <v>42.4</v>
      </c>
      <c r="H418" s="116"/>
      <c r="I418" s="116"/>
      <c r="J418" s="116"/>
      <c r="K418" s="116"/>
      <c r="L418" s="116"/>
      <c r="M418" s="117"/>
      <c r="N418" s="115">
        <v>42.4</v>
      </c>
      <c r="O418" s="116"/>
      <c r="P418" s="116"/>
      <c r="Q418" s="116"/>
      <c r="R418" s="116"/>
      <c r="S418" s="116"/>
      <c r="T418" s="117"/>
      <c r="U418" s="115">
        <v>100</v>
      </c>
      <c r="V418" s="116"/>
      <c r="W418" s="116"/>
      <c r="X418" s="116"/>
      <c r="Y418" s="116"/>
      <c r="Z418" s="116"/>
      <c r="AA418" s="117"/>
      <c r="AB418" s="115">
        <v>97.8</v>
      </c>
      <c r="AC418" s="116"/>
      <c r="AD418" s="116"/>
      <c r="AE418" s="116"/>
      <c r="AF418" s="116"/>
      <c r="AG418" s="116"/>
      <c r="AH418" s="117"/>
      <c r="AI418" s="115">
        <v>97.8</v>
      </c>
      <c r="AJ418" s="116"/>
      <c r="AK418" s="116"/>
      <c r="AL418" s="116"/>
      <c r="AM418" s="116"/>
      <c r="AN418" s="116"/>
      <c r="AO418" s="117"/>
      <c r="AP418" s="115">
        <v>100</v>
      </c>
      <c r="AQ418" s="116"/>
      <c r="AR418" s="116"/>
      <c r="AS418" s="116"/>
      <c r="AT418" s="116"/>
      <c r="AU418" s="116"/>
      <c r="AV418" s="117"/>
      <c r="AW418" s="115">
        <v>608.1</v>
      </c>
      <c r="AX418" s="116"/>
      <c r="AY418" s="116"/>
      <c r="AZ418" s="116"/>
      <c r="BA418" s="116"/>
      <c r="BB418" s="116"/>
      <c r="BC418" s="117"/>
      <c r="BD418" s="115">
        <v>583.29999999999995</v>
      </c>
      <c r="BE418" s="116"/>
      <c r="BF418" s="116"/>
      <c r="BG418" s="116"/>
      <c r="BH418" s="116"/>
      <c r="BI418" s="116"/>
      <c r="BJ418" s="117"/>
      <c r="BK418" s="115">
        <v>95.9</v>
      </c>
      <c r="BL418" s="116"/>
      <c r="BM418" s="116"/>
      <c r="BN418" s="116"/>
      <c r="BO418" s="116"/>
      <c r="BP418" s="116"/>
      <c r="BQ418" s="117"/>
    </row>
    <row r="419" spans="1:69" ht="15" customHeight="1">
      <c r="B419" s="146" t="s">
        <v>969</v>
      </c>
      <c r="C419" s="147"/>
      <c r="D419" s="147"/>
      <c r="E419" s="147"/>
      <c r="F419" s="148"/>
      <c r="G419" s="372">
        <v>43.5</v>
      </c>
      <c r="H419" s="373"/>
      <c r="I419" s="373"/>
      <c r="J419" s="373"/>
      <c r="K419" s="373"/>
      <c r="L419" s="373"/>
      <c r="M419" s="374"/>
      <c r="N419" s="372">
        <v>43.5</v>
      </c>
      <c r="O419" s="373"/>
      <c r="P419" s="373"/>
      <c r="Q419" s="373"/>
      <c r="R419" s="373"/>
      <c r="S419" s="373"/>
      <c r="T419" s="374"/>
      <c r="U419" s="372">
        <v>100</v>
      </c>
      <c r="V419" s="373"/>
      <c r="W419" s="373"/>
      <c r="X419" s="373"/>
      <c r="Y419" s="373"/>
      <c r="Z419" s="373"/>
      <c r="AA419" s="374"/>
      <c r="AB419" s="372">
        <v>94.9</v>
      </c>
      <c r="AC419" s="373"/>
      <c r="AD419" s="373"/>
      <c r="AE419" s="373"/>
      <c r="AF419" s="373"/>
      <c r="AG419" s="373"/>
      <c r="AH419" s="374"/>
      <c r="AI419" s="372">
        <v>94.9</v>
      </c>
      <c r="AJ419" s="373"/>
      <c r="AK419" s="373"/>
      <c r="AL419" s="373"/>
      <c r="AM419" s="373"/>
      <c r="AN419" s="373"/>
      <c r="AO419" s="374"/>
      <c r="AP419" s="372">
        <v>100</v>
      </c>
      <c r="AQ419" s="373"/>
      <c r="AR419" s="373"/>
      <c r="AS419" s="373"/>
      <c r="AT419" s="373"/>
      <c r="AU419" s="373"/>
      <c r="AV419" s="374"/>
      <c r="AW419" s="372">
        <v>602</v>
      </c>
      <c r="AX419" s="373"/>
      <c r="AY419" s="373"/>
      <c r="AZ419" s="373"/>
      <c r="BA419" s="373"/>
      <c r="BB419" s="373"/>
      <c r="BC419" s="374"/>
      <c r="BD419" s="372">
        <v>579.6</v>
      </c>
      <c r="BE419" s="373"/>
      <c r="BF419" s="373"/>
      <c r="BG419" s="373"/>
      <c r="BH419" s="373"/>
      <c r="BI419" s="373"/>
      <c r="BJ419" s="374"/>
      <c r="BK419" s="372">
        <v>96.3</v>
      </c>
      <c r="BL419" s="373"/>
      <c r="BM419" s="373"/>
      <c r="BN419" s="373"/>
      <c r="BO419" s="373"/>
      <c r="BP419" s="373"/>
      <c r="BQ419" s="374"/>
    </row>
    <row r="420" spans="1:69" ht="15" customHeight="1">
      <c r="B420" s="15"/>
      <c r="C420" s="15"/>
      <c r="D420" s="15"/>
      <c r="E420" s="15"/>
      <c r="F420" s="15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7"/>
      <c r="AT420" s="76"/>
      <c r="AU420" s="76"/>
      <c r="AW420" s="76"/>
      <c r="AY420" s="76"/>
      <c r="AZ420" s="76"/>
      <c r="BA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8" t="s">
        <v>162</v>
      </c>
    </row>
    <row r="421" spans="1:69" ht="15" customHeight="1">
      <c r="B421" s="15"/>
      <c r="C421" s="15"/>
      <c r="D421" s="15"/>
      <c r="E421" s="15"/>
      <c r="F421" s="15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7"/>
      <c r="AT421" s="76"/>
      <c r="AU421" s="76"/>
      <c r="AW421" s="76"/>
      <c r="AY421" s="76"/>
      <c r="AZ421" s="76"/>
      <c r="BA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8"/>
    </row>
    <row r="422" spans="1:69" ht="15" customHeight="1">
      <c r="A422" s="14" t="s">
        <v>122</v>
      </c>
      <c r="AL422" s="14" t="s">
        <v>125</v>
      </c>
      <c r="BQ422" s="16"/>
    </row>
    <row r="423" spans="1:69" ht="3.75" customHeight="1">
      <c r="AG423" s="16"/>
      <c r="BQ423" s="16"/>
    </row>
    <row r="424" spans="1:69" ht="13.5" customHeight="1">
      <c r="AG424" s="16" t="s">
        <v>988</v>
      </c>
      <c r="BQ424" s="16" t="s">
        <v>988</v>
      </c>
    </row>
    <row r="425" spans="1:69" ht="15" customHeight="1">
      <c r="B425" s="126" t="s">
        <v>123</v>
      </c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 t="s">
        <v>124</v>
      </c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L425" s="126" t="s">
        <v>123</v>
      </c>
      <c r="AM425" s="126"/>
      <c r="AN425" s="126"/>
      <c r="AO425" s="126"/>
      <c r="AP425" s="126"/>
      <c r="AQ425" s="126"/>
      <c r="AR425" s="126"/>
      <c r="AS425" s="126"/>
      <c r="AT425" s="126"/>
      <c r="AU425" s="126"/>
      <c r="AV425" s="126"/>
      <c r="AW425" s="126"/>
      <c r="AX425" s="126"/>
      <c r="AY425" s="126"/>
      <c r="AZ425" s="126"/>
      <c r="BA425" s="126"/>
      <c r="BB425" s="126"/>
      <c r="BC425" s="126"/>
      <c r="BD425" s="126"/>
      <c r="BE425" s="126" t="s">
        <v>124</v>
      </c>
      <c r="BF425" s="126"/>
      <c r="BG425" s="126"/>
      <c r="BH425" s="126"/>
      <c r="BI425" s="126"/>
      <c r="BJ425" s="126"/>
      <c r="BK425" s="126"/>
      <c r="BL425" s="126"/>
      <c r="BM425" s="126"/>
      <c r="BN425" s="126"/>
      <c r="BO425" s="126"/>
      <c r="BP425" s="126"/>
      <c r="BQ425" s="126"/>
    </row>
    <row r="426" spans="1:69" ht="15" customHeight="1">
      <c r="B426" s="592" t="s">
        <v>126</v>
      </c>
      <c r="C426" s="319"/>
      <c r="D426" s="319"/>
      <c r="E426" s="319"/>
      <c r="F426" s="319"/>
      <c r="G426" s="319"/>
      <c r="H426" s="319"/>
      <c r="I426" s="319"/>
      <c r="J426" s="319"/>
      <c r="K426" s="319"/>
      <c r="L426" s="319"/>
      <c r="M426" s="319"/>
      <c r="N426" s="319"/>
      <c r="O426" s="319"/>
      <c r="P426" s="319"/>
      <c r="Q426" s="319"/>
      <c r="R426" s="319"/>
      <c r="S426" s="319"/>
      <c r="T426" s="319"/>
      <c r="U426" s="589">
        <v>1.51</v>
      </c>
      <c r="V426" s="590"/>
      <c r="W426" s="590"/>
      <c r="X426" s="590"/>
      <c r="Y426" s="590"/>
      <c r="Z426" s="590"/>
      <c r="AA426" s="590"/>
      <c r="AB426" s="590"/>
      <c r="AC426" s="590"/>
      <c r="AD426" s="590"/>
      <c r="AE426" s="590"/>
      <c r="AF426" s="590"/>
      <c r="AG426" s="591"/>
      <c r="AL426" s="319" t="s">
        <v>137</v>
      </c>
      <c r="AM426" s="319"/>
      <c r="AN426" s="319"/>
      <c r="AO426" s="319"/>
      <c r="AP426" s="319"/>
      <c r="AQ426" s="319"/>
      <c r="AR426" s="319"/>
      <c r="AS426" s="319"/>
      <c r="AT426" s="319"/>
      <c r="AU426" s="319"/>
      <c r="AV426" s="319"/>
      <c r="AW426" s="319"/>
      <c r="AX426" s="319"/>
      <c r="AY426" s="319"/>
      <c r="AZ426" s="319"/>
      <c r="BA426" s="319"/>
      <c r="BB426" s="319"/>
      <c r="BC426" s="319"/>
      <c r="BD426" s="319"/>
      <c r="BE426" s="593">
        <v>1.06</v>
      </c>
      <c r="BF426" s="594"/>
      <c r="BG426" s="594"/>
      <c r="BH426" s="594"/>
      <c r="BI426" s="594"/>
      <c r="BJ426" s="594"/>
      <c r="BK426" s="594"/>
      <c r="BL426" s="594"/>
      <c r="BM426" s="594"/>
      <c r="BN426" s="594"/>
      <c r="BO426" s="594"/>
      <c r="BP426" s="594"/>
      <c r="BQ426" s="595"/>
    </row>
    <row r="427" spans="1:69" ht="15" customHeight="1">
      <c r="B427" s="93"/>
      <c r="C427" s="99" t="s">
        <v>595</v>
      </c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1"/>
      <c r="U427" s="589">
        <v>0.35</v>
      </c>
      <c r="V427" s="590"/>
      <c r="W427" s="590"/>
      <c r="X427" s="590"/>
      <c r="Y427" s="590"/>
      <c r="Z427" s="590"/>
      <c r="AA427" s="590"/>
      <c r="AB427" s="590"/>
      <c r="AC427" s="590"/>
      <c r="AD427" s="590"/>
      <c r="AE427" s="590"/>
      <c r="AF427" s="590"/>
      <c r="AG427" s="591"/>
      <c r="AL427" s="319" t="s">
        <v>138</v>
      </c>
      <c r="AM427" s="319"/>
      <c r="AN427" s="319"/>
      <c r="AO427" s="319"/>
      <c r="AP427" s="319"/>
      <c r="AQ427" s="319"/>
      <c r="AR427" s="319"/>
      <c r="AS427" s="319"/>
      <c r="AT427" s="319"/>
      <c r="AU427" s="319"/>
      <c r="AV427" s="319"/>
      <c r="AW427" s="319"/>
      <c r="AX427" s="319"/>
      <c r="AY427" s="319"/>
      <c r="AZ427" s="319"/>
      <c r="BA427" s="319"/>
      <c r="BB427" s="319"/>
      <c r="BC427" s="319"/>
      <c r="BD427" s="319"/>
      <c r="BE427" s="593">
        <v>0.13</v>
      </c>
      <c r="BF427" s="594"/>
      <c r="BG427" s="594"/>
      <c r="BH427" s="594"/>
      <c r="BI427" s="594"/>
      <c r="BJ427" s="594"/>
      <c r="BK427" s="594"/>
      <c r="BL427" s="594"/>
      <c r="BM427" s="594"/>
      <c r="BN427" s="594"/>
      <c r="BO427" s="594"/>
      <c r="BP427" s="594"/>
      <c r="BQ427" s="595"/>
    </row>
    <row r="428" spans="1:69" ht="15" customHeight="1">
      <c r="B428" s="93"/>
      <c r="C428" s="99" t="s">
        <v>757</v>
      </c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1"/>
      <c r="U428" s="589">
        <v>0.17</v>
      </c>
      <c r="V428" s="590"/>
      <c r="W428" s="590"/>
      <c r="X428" s="590"/>
      <c r="Y428" s="590"/>
      <c r="Z428" s="590"/>
      <c r="AA428" s="590"/>
      <c r="AB428" s="590"/>
      <c r="AC428" s="590"/>
      <c r="AD428" s="590"/>
      <c r="AE428" s="590"/>
      <c r="AF428" s="590"/>
      <c r="AG428" s="591"/>
      <c r="AL428" s="319" t="s">
        <v>149</v>
      </c>
      <c r="AM428" s="319"/>
      <c r="AN428" s="319"/>
      <c r="AO428" s="319"/>
      <c r="AP428" s="319"/>
      <c r="AQ428" s="319"/>
      <c r="AR428" s="319"/>
      <c r="AS428" s="319"/>
      <c r="AT428" s="319"/>
      <c r="AU428" s="319"/>
      <c r="AV428" s="319"/>
      <c r="AW428" s="319"/>
      <c r="AX428" s="319"/>
      <c r="AY428" s="319"/>
      <c r="AZ428" s="319"/>
      <c r="BA428" s="319"/>
      <c r="BB428" s="319"/>
      <c r="BC428" s="319"/>
      <c r="BD428" s="319"/>
      <c r="BE428" s="593">
        <v>0.73</v>
      </c>
      <c r="BF428" s="594"/>
      <c r="BG428" s="594"/>
      <c r="BH428" s="594"/>
      <c r="BI428" s="594"/>
      <c r="BJ428" s="594"/>
      <c r="BK428" s="594"/>
      <c r="BL428" s="594"/>
      <c r="BM428" s="594"/>
      <c r="BN428" s="594"/>
      <c r="BO428" s="594"/>
      <c r="BP428" s="594"/>
      <c r="BQ428" s="595"/>
    </row>
    <row r="429" spans="1:69" ht="15" customHeight="1">
      <c r="B429" s="93"/>
      <c r="C429" s="99" t="s">
        <v>596</v>
      </c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1"/>
      <c r="U429" s="589">
        <v>0.16</v>
      </c>
      <c r="V429" s="590"/>
      <c r="W429" s="590"/>
      <c r="X429" s="590"/>
      <c r="Y429" s="590"/>
      <c r="Z429" s="590"/>
      <c r="AA429" s="590"/>
      <c r="AB429" s="590"/>
      <c r="AC429" s="590"/>
      <c r="AD429" s="590"/>
      <c r="AE429" s="590"/>
      <c r="AF429" s="590"/>
      <c r="AG429" s="591"/>
      <c r="AL429" s="319" t="s">
        <v>755</v>
      </c>
      <c r="AM429" s="319"/>
      <c r="AN429" s="319"/>
      <c r="AO429" s="319"/>
      <c r="AP429" s="319"/>
      <c r="AQ429" s="319"/>
      <c r="AR429" s="319"/>
      <c r="AS429" s="319"/>
      <c r="AT429" s="319"/>
      <c r="AU429" s="319"/>
      <c r="AV429" s="319"/>
      <c r="AW429" s="319"/>
      <c r="AX429" s="319"/>
      <c r="AY429" s="319"/>
      <c r="AZ429" s="319"/>
      <c r="BA429" s="319"/>
      <c r="BB429" s="319"/>
      <c r="BC429" s="319"/>
      <c r="BD429" s="319"/>
      <c r="BE429" s="593">
        <v>0.32</v>
      </c>
      <c r="BF429" s="594"/>
      <c r="BG429" s="594"/>
      <c r="BH429" s="594"/>
      <c r="BI429" s="594"/>
      <c r="BJ429" s="594"/>
      <c r="BK429" s="594"/>
      <c r="BL429" s="594"/>
      <c r="BM429" s="594"/>
      <c r="BN429" s="594"/>
      <c r="BO429" s="594"/>
      <c r="BP429" s="594"/>
      <c r="BQ429" s="595"/>
    </row>
    <row r="430" spans="1:69" ht="15" customHeight="1">
      <c r="B430" s="93"/>
      <c r="C430" s="99" t="s">
        <v>597</v>
      </c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1"/>
      <c r="U430" s="589">
        <v>0.16</v>
      </c>
      <c r="V430" s="590"/>
      <c r="W430" s="590"/>
      <c r="X430" s="590"/>
      <c r="Y430" s="590"/>
      <c r="Z430" s="590"/>
      <c r="AA430" s="590"/>
      <c r="AB430" s="590"/>
      <c r="AC430" s="590"/>
      <c r="AD430" s="590"/>
      <c r="AE430" s="590"/>
      <c r="AF430" s="590"/>
      <c r="AG430" s="591"/>
      <c r="AL430" s="319" t="s">
        <v>139</v>
      </c>
      <c r="AM430" s="319"/>
      <c r="AN430" s="319"/>
      <c r="AO430" s="319"/>
      <c r="AP430" s="319"/>
      <c r="AQ430" s="319"/>
      <c r="AR430" s="319"/>
      <c r="AS430" s="319"/>
      <c r="AT430" s="319"/>
      <c r="AU430" s="319"/>
      <c r="AV430" s="319"/>
      <c r="AW430" s="319"/>
      <c r="AX430" s="319"/>
      <c r="AY430" s="319"/>
      <c r="AZ430" s="319"/>
      <c r="BA430" s="319"/>
      <c r="BB430" s="319"/>
      <c r="BC430" s="319"/>
      <c r="BD430" s="319"/>
      <c r="BE430" s="593" t="s">
        <v>770</v>
      </c>
      <c r="BF430" s="594"/>
      <c r="BG430" s="594"/>
      <c r="BH430" s="594"/>
      <c r="BI430" s="594"/>
      <c r="BJ430" s="594"/>
      <c r="BK430" s="594"/>
      <c r="BL430" s="594"/>
      <c r="BM430" s="594"/>
      <c r="BN430" s="594"/>
      <c r="BO430" s="594"/>
      <c r="BP430" s="594"/>
      <c r="BQ430" s="595"/>
    </row>
    <row r="431" spans="1:69" ht="15" customHeight="1">
      <c r="B431" s="93"/>
      <c r="C431" s="99" t="s">
        <v>598</v>
      </c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1"/>
      <c r="U431" s="589">
        <v>0.16</v>
      </c>
      <c r="V431" s="590"/>
      <c r="W431" s="590"/>
      <c r="X431" s="590"/>
      <c r="Y431" s="590"/>
      <c r="Z431" s="590"/>
      <c r="AA431" s="590"/>
      <c r="AB431" s="590"/>
      <c r="AC431" s="590"/>
      <c r="AD431" s="590"/>
      <c r="AE431" s="590"/>
      <c r="AF431" s="590"/>
      <c r="AG431" s="591"/>
      <c r="AL431" s="319" t="s">
        <v>140</v>
      </c>
      <c r="AM431" s="319"/>
      <c r="AN431" s="319"/>
      <c r="AO431" s="319"/>
      <c r="AP431" s="319"/>
      <c r="AQ431" s="319"/>
      <c r="AR431" s="319"/>
      <c r="AS431" s="319"/>
      <c r="AT431" s="319"/>
      <c r="AU431" s="319"/>
      <c r="AV431" s="319"/>
      <c r="AW431" s="319"/>
      <c r="AX431" s="319"/>
      <c r="AY431" s="319"/>
      <c r="AZ431" s="319"/>
      <c r="BA431" s="319"/>
      <c r="BB431" s="319"/>
      <c r="BC431" s="319"/>
      <c r="BD431" s="319"/>
      <c r="BE431" s="593" t="s">
        <v>770</v>
      </c>
      <c r="BF431" s="594"/>
      <c r="BG431" s="594"/>
      <c r="BH431" s="594"/>
      <c r="BI431" s="594"/>
      <c r="BJ431" s="594"/>
      <c r="BK431" s="594"/>
      <c r="BL431" s="594"/>
      <c r="BM431" s="594"/>
      <c r="BN431" s="594"/>
      <c r="BO431" s="594"/>
      <c r="BP431" s="594"/>
      <c r="BQ431" s="595"/>
    </row>
    <row r="432" spans="1:69" ht="15" customHeight="1">
      <c r="B432" s="93"/>
      <c r="C432" s="99" t="s">
        <v>599</v>
      </c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1"/>
      <c r="U432" s="589">
        <v>0.25</v>
      </c>
      <c r="V432" s="590"/>
      <c r="W432" s="590"/>
      <c r="X432" s="590"/>
      <c r="Y432" s="590"/>
      <c r="Z432" s="590"/>
      <c r="AA432" s="590"/>
      <c r="AB432" s="590"/>
      <c r="AC432" s="590"/>
      <c r="AD432" s="590"/>
      <c r="AE432" s="590"/>
      <c r="AF432" s="590"/>
      <c r="AG432" s="591"/>
      <c r="AL432" s="319" t="s">
        <v>141</v>
      </c>
      <c r="AM432" s="319"/>
      <c r="AN432" s="319"/>
      <c r="AO432" s="319"/>
      <c r="AP432" s="319"/>
      <c r="AQ432" s="319"/>
      <c r="AR432" s="319"/>
      <c r="AS432" s="319"/>
      <c r="AT432" s="319"/>
      <c r="AU432" s="319"/>
      <c r="AV432" s="319"/>
      <c r="AW432" s="319"/>
      <c r="AX432" s="319"/>
      <c r="AY432" s="319"/>
      <c r="AZ432" s="319"/>
      <c r="BA432" s="319"/>
      <c r="BB432" s="319"/>
      <c r="BC432" s="319"/>
      <c r="BD432" s="319"/>
      <c r="BE432" s="593">
        <v>9.23</v>
      </c>
      <c r="BF432" s="594"/>
      <c r="BG432" s="594"/>
      <c r="BH432" s="594"/>
      <c r="BI432" s="594"/>
      <c r="BJ432" s="594"/>
      <c r="BK432" s="594"/>
      <c r="BL432" s="594"/>
      <c r="BM432" s="594"/>
      <c r="BN432" s="594"/>
      <c r="BO432" s="594"/>
      <c r="BP432" s="594"/>
      <c r="BQ432" s="595"/>
    </row>
    <row r="433" spans="1:69" ht="15" customHeight="1">
      <c r="B433" s="93"/>
      <c r="C433" s="99" t="s">
        <v>600</v>
      </c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1"/>
      <c r="U433" s="589">
        <v>0.2</v>
      </c>
      <c r="V433" s="590"/>
      <c r="W433" s="590"/>
      <c r="X433" s="590"/>
      <c r="Y433" s="590"/>
      <c r="Z433" s="590"/>
      <c r="AA433" s="590"/>
      <c r="AB433" s="590"/>
      <c r="AC433" s="590"/>
      <c r="AD433" s="590"/>
      <c r="AE433" s="590"/>
      <c r="AF433" s="590"/>
      <c r="AG433" s="591"/>
      <c r="AL433" s="319" t="s">
        <v>142</v>
      </c>
      <c r="AM433" s="319"/>
      <c r="AN433" s="319"/>
      <c r="AO433" s="319"/>
      <c r="AP433" s="319"/>
      <c r="AQ433" s="319"/>
      <c r="AR433" s="319"/>
      <c r="AS433" s="319"/>
      <c r="AT433" s="319"/>
      <c r="AU433" s="319"/>
      <c r="AV433" s="319"/>
      <c r="AW433" s="319"/>
      <c r="AX433" s="319"/>
      <c r="AY433" s="319"/>
      <c r="AZ433" s="319"/>
      <c r="BA433" s="319"/>
      <c r="BB433" s="319"/>
      <c r="BC433" s="319"/>
      <c r="BD433" s="319"/>
      <c r="BE433" s="593" t="s">
        <v>770</v>
      </c>
      <c r="BF433" s="594"/>
      <c r="BG433" s="594"/>
      <c r="BH433" s="594"/>
      <c r="BI433" s="594"/>
      <c r="BJ433" s="594"/>
      <c r="BK433" s="594"/>
      <c r="BL433" s="594"/>
      <c r="BM433" s="594"/>
      <c r="BN433" s="594"/>
      <c r="BO433" s="594"/>
      <c r="BP433" s="594"/>
      <c r="BQ433" s="595"/>
    </row>
    <row r="434" spans="1:69" ht="15" customHeight="1">
      <c r="B434" s="98"/>
      <c r="C434" s="99" t="s">
        <v>601</v>
      </c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1"/>
      <c r="U434" s="589">
        <v>0.06</v>
      </c>
      <c r="V434" s="590"/>
      <c r="W434" s="590"/>
      <c r="X434" s="590"/>
      <c r="Y434" s="590"/>
      <c r="Z434" s="590"/>
      <c r="AA434" s="590"/>
      <c r="AB434" s="590"/>
      <c r="AC434" s="590"/>
      <c r="AD434" s="590"/>
      <c r="AE434" s="590"/>
      <c r="AF434" s="590"/>
      <c r="AG434" s="591"/>
      <c r="AL434" s="319" t="s">
        <v>143</v>
      </c>
      <c r="AM434" s="319"/>
      <c r="AN434" s="319"/>
      <c r="AO434" s="319"/>
      <c r="AP434" s="319"/>
      <c r="AQ434" s="319"/>
      <c r="AR434" s="319"/>
      <c r="AS434" s="319"/>
      <c r="AT434" s="319"/>
      <c r="AU434" s="319"/>
      <c r="AV434" s="319"/>
      <c r="AW434" s="319"/>
      <c r="AX434" s="319"/>
      <c r="AY434" s="319"/>
      <c r="AZ434" s="319"/>
      <c r="BA434" s="319"/>
      <c r="BB434" s="319"/>
      <c r="BC434" s="319"/>
      <c r="BD434" s="319"/>
      <c r="BE434" s="593" t="s">
        <v>770</v>
      </c>
      <c r="BF434" s="594"/>
      <c r="BG434" s="594"/>
      <c r="BH434" s="594"/>
      <c r="BI434" s="594"/>
      <c r="BJ434" s="594"/>
      <c r="BK434" s="594"/>
      <c r="BL434" s="594"/>
      <c r="BM434" s="594"/>
      <c r="BN434" s="594"/>
      <c r="BO434" s="594"/>
      <c r="BP434" s="594"/>
      <c r="BQ434" s="595"/>
    </row>
    <row r="435" spans="1:69" ht="15" customHeight="1">
      <c r="B435" s="592" t="s">
        <v>127</v>
      </c>
      <c r="C435" s="319"/>
      <c r="D435" s="319"/>
      <c r="E435" s="319"/>
      <c r="F435" s="319"/>
      <c r="G435" s="319"/>
      <c r="H435" s="319"/>
      <c r="I435" s="319"/>
      <c r="J435" s="319"/>
      <c r="K435" s="319"/>
      <c r="L435" s="319"/>
      <c r="M435" s="319"/>
      <c r="N435" s="319"/>
      <c r="O435" s="319"/>
      <c r="P435" s="319"/>
      <c r="Q435" s="319"/>
      <c r="R435" s="319"/>
      <c r="S435" s="319"/>
      <c r="T435" s="319"/>
      <c r="U435" s="589">
        <v>2.8899999999999997</v>
      </c>
      <c r="V435" s="590"/>
      <c r="W435" s="590"/>
      <c r="X435" s="590"/>
      <c r="Y435" s="590"/>
      <c r="Z435" s="590"/>
      <c r="AA435" s="590"/>
      <c r="AB435" s="590"/>
      <c r="AC435" s="590"/>
      <c r="AD435" s="590"/>
      <c r="AE435" s="590"/>
      <c r="AF435" s="590"/>
      <c r="AG435" s="591"/>
      <c r="AL435" s="319" t="s">
        <v>144</v>
      </c>
      <c r="AM435" s="319"/>
      <c r="AN435" s="319"/>
      <c r="AO435" s="319"/>
      <c r="AP435" s="319"/>
      <c r="AQ435" s="319"/>
      <c r="AR435" s="319"/>
      <c r="AS435" s="319"/>
      <c r="AT435" s="319"/>
      <c r="AU435" s="319"/>
      <c r="AV435" s="319"/>
      <c r="AW435" s="319"/>
      <c r="AX435" s="319"/>
      <c r="AY435" s="319"/>
      <c r="AZ435" s="319"/>
      <c r="BA435" s="319"/>
      <c r="BB435" s="319"/>
      <c r="BC435" s="319"/>
      <c r="BD435" s="319"/>
      <c r="BE435" s="593" t="s">
        <v>770</v>
      </c>
      <c r="BF435" s="594"/>
      <c r="BG435" s="594"/>
      <c r="BH435" s="594"/>
      <c r="BI435" s="594"/>
      <c r="BJ435" s="594"/>
      <c r="BK435" s="594"/>
      <c r="BL435" s="594"/>
      <c r="BM435" s="594"/>
      <c r="BN435" s="594"/>
      <c r="BO435" s="594"/>
      <c r="BP435" s="594"/>
      <c r="BQ435" s="595"/>
    </row>
    <row r="436" spans="1:69" ht="15" customHeight="1">
      <c r="B436" s="93"/>
      <c r="C436" s="99" t="s">
        <v>602</v>
      </c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1"/>
      <c r="U436" s="589">
        <v>2.8</v>
      </c>
      <c r="V436" s="590"/>
      <c r="W436" s="590"/>
      <c r="X436" s="590"/>
      <c r="Y436" s="590"/>
      <c r="Z436" s="590"/>
      <c r="AA436" s="590"/>
      <c r="AB436" s="590"/>
      <c r="AC436" s="590"/>
      <c r="AD436" s="590"/>
      <c r="AE436" s="590"/>
      <c r="AF436" s="590"/>
      <c r="AG436" s="591"/>
      <c r="AL436" s="319" t="s">
        <v>145</v>
      </c>
      <c r="AM436" s="319"/>
      <c r="AN436" s="319"/>
      <c r="AO436" s="319"/>
      <c r="AP436" s="319"/>
      <c r="AQ436" s="319"/>
      <c r="AR436" s="319"/>
      <c r="AS436" s="319"/>
      <c r="AT436" s="319"/>
      <c r="AU436" s="319"/>
      <c r="AV436" s="319"/>
      <c r="AW436" s="319"/>
      <c r="AX436" s="319"/>
      <c r="AY436" s="319"/>
      <c r="AZ436" s="319"/>
      <c r="BA436" s="319"/>
      <c r="BB436" s="319"/>
      <c r="BC436" s="319"/>
      <c r="BD436" s="319"/>
      <c r="BE436" s="593">
        <v>4.32</v>
      </c>
      <c r="BF436" s="594"/>
      <c r="BG436" s="594"/>
      <c r="BH436" s="594"/>
      <c r="BI436" s="594"/>
      <c r="BJ436" s="594"/>
      <c r="BK436" s="594"/>
      <c r="BL436" s="594"/>
      <c r="BM436" s="594"/>
      <c r="BN436" s="594"/>
      <c r="BO436" s="594"/>
      <c r="BP436" s="594"/>
      <c r="BQ436" s="595"/>
    </row>
    <row r="437" spans="1:69" ht="15" customHeight="1">
      <c r="B437" s="98"/>
      <c r="C437" s="99" t="s">
        <v>603</v>
      </c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1"/>
      <c r="U437" s="589">
        <v>0.09</v>
      </c>
      <c r="V437" s="590"/>
      <c r="W437" s="590"/>
      <c r="X437" s="590"/>
      <c r="Y437" s="590"/>
      <c r="Z437" s="590"/>
      <c r="AA437" s="590"/>
      <c r="AB437" s="590"/>
      <c r="AC437" s="590"/>
      <c r="AD437" s="590"/>
      <c r="AE437" s="590"/>
      <c r="AF437" s="590"/>
      <c r="AG437" s="591"/>
      <c r="AL437" s="319" t="s">
        <v>150</v>
      </c>
      <c r="AM437" s="319"/>
      <c r="AN437" s="319"/>
      <c r="AO437" s="319"/>
      <c r="AP437" s="319"/>
      <c r="AQ437" s="319"/>
      <c r="AR437" s="319"/>
      <c r="AS437" s="319"/>
      <c r="AT437" s="319"/>
      <c r="AU437" s="319"/>
      <c r="AV437" s="319"/>
      <c r="AW437" s="319"/>
      <c r="AX437" s="319"/>
      <c r="AY437" s="319"/>
      <c r="AZ437" s="319"/>
      <c r="BA437" s="319"/>
      <c r="BB437" s="319"/>
      <c r="BC437" s="319"/>
      <c r="BD437" s="319"/>
      <c r="BE437" s="593" t="s">
        <v>770</v>
      </c>
      <c r="BF437" s="594"/>
      <c r="BG437" s="594"/>
      <c r="BH437" s="594"/>
      <c r="BI437" s="594"/>
      <c r="BJ437" s="594"/>
      <c r="BK437" s="594"/>
      <c r="BL437" s="594"/>
      <c r="BM437" s="594"/>
      <c r="BN437" s="594"/>
      <c r="BO437" s="594"/>
      <c r="BP437" s="594"/>
      <c r="BQ437" s="595"/>
    </row>
    <row r="438" spans="1:69" ht="15" customHeight="1">
      <c r="B438" s="592" t="s">
        <v>148</v>
      </c>
      <c r="C438" s="319"/>
      <c r="D438" s="319"/>
      <c r="E438" s="319"/>
      <c r="F438" s="319"/>
      <c r="G438" s="319"/>
      <c r="H438" s="319"/>
      <c r="I438" s="319"/>
      <c r="J438" s="319"/>
      <c r="K438" s="319"/>
      <c r="L438" s="319"/>
      <c r="M438" s="319"/>
      <c r="N438" s="319"/>
      <c r="O438" s="319"/>
      <c r="P438" s="319"/>
      <c r="Q438" s="319"/>
      <c r="R438" s="319"/>
      <c r="S438" s="319"/>
      <c r="T438" s="319"/>
      <c r="U438" s="589">
        <v>19.04</v>
      </c>
      <c r="V438" s="590"/>
      <c r="W438" s="590"/>
      <c r="X438" s="590"/>
      <c r="Y438" s="590"/>
      <c r="Z438" s="590"/>
      <c r="AA438" s="590"/>
      <c r="AB438" s="590"/>
      <c r="AC438" s="590"/>
      <c r="AD438" s="590"/>
      <c r="AE438" s="590"/>
      <c r="AF438" s="590"/>
      <c r="AG438" s="591"/>
      <c r="BQ438" s="16" t="s">
        <v>736</v>
      </c>
    </row>
    <row r="439" spans="1:69" ht="15" customHeight="1">
      <c r="B439" s="97"/>
      <c r="C439" s="99" t="s">
        <v>604</v>
      </c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1"/>
      <c r="U439" s="589">
        <v>19.04</v>
      </c>
      <c r="V439" s="590"/>
      <c r="W439" s="590"/>
      <c r="X439" s="590"/>
      <c r="Y439" s="590"/>
      <c r="Z439" s="590"/>
      <c r="AA439" s="590"/>
      <c r="AB439" s="590"/>
      <c r="AC439" s="590"/>
      <c r="AD439" s="590"/>
      <c r="AE439" s="590"/>
      <c r="AF439" s="590"/>
      <c r="AG439" s="591"/>
    </row>
    <row r="440" spans="1:69" ht="15" customHeight="1">
      <c r="B440" s="592" t="s">
        <v>146</v>
      </c>
      <c r="C440" s="319"/>
      <c r="D440" s="319"/>
      <c r="E440" s="319"/>
      <c r="F440" s="319"/>
      <c r="G440" s="319"/>
      <c r="H440" s="319"/>
      <c r="I440" s="319"/>
      <c r="J440" s="319"/>
      <c r="K440" s="319"/>
      <c r="L440" s="319"/>
      <c r="M440" s="319"/>
      <c r="N440" s="319"/>
      <c r="O440" s="319"/>
      <c r="P440" s="319"/>
      <c r="Q440" s="319"/>
      <c r="R440" s="319"/>
      <c r="S440" s="319"/>
      <c r="T440" s="319"/>
      <c r="U440" s="589">
        <v>2.98</v>
      </c>
      <c r="V440" s="590"/>
      <c r="W440" s="590"/>
      <c r="X440" s="590"/>
      <c r="Y440" s="590"/>
      <c r="Z440" s="590"/>
      <c r="AA440" s="590"/>
      <c r="AB440" s="590"/>
      <c r="AC440" s="590"/>
      <c r="AD440" s="590"/>
      <c r="AE440" s="590"/>
      <c r="AF440" s="590"/>
      <c r="AG440" s="591"/>
    </row>
    <row r="441" spans="1:69" ht="15" customHeight="1">
      <c r="B441" s="93"/>
      <c r="C441" s="99" t="s">
        <v>605</v>
      </c>
      <c r="D441" s="100"/>
      <c r="E441" s="100"/>
      <c r="F441" s="100"/>
      <c r="G441" s="100"/>
      <c r="H441" s="100"/>
      <c r="I441" s="100"/>
      <c r="J441" s="100"/>
      <c r="K441" s="100">
        <v>27.84</v>
      </c>
      <c r="L441" s="100"/>
      <c r="M441" s="100"/>
      <c r="N441" s="100"/>
      <c r="O441" s="100"/>
      <c r="P441" s="100"/>
      <c r="Q441" s="100"/>
      <c r="R441" s="100"/>
      <c r="S441" s="100">
        <v>16.53</v>
      </c>
      <c r="T441" s="101"/>
      <c r="U441" s="589">
        <v>1.9</v>
      </c>
      <c r="V441" s="590"/>
      <c r="W441" s="590"/>
      <c r="X441" s="590"/>
      <c r="Y441" s="590"/>
      <c r="Z441" s="590"/>
      <c r="AA441" s="590"/>
      <c r="AB441" s="590"/>
      <c r="AC441" s="590"/>
      <c r="AD441" s="590"/>
      <c r="AE441" s="590"/>
      <c r="AF441" s="590"/>
      <c r="AG441" s="591"/>
      <c r="AI441" s="14">
        <v>11.76</v>
      </c>
      <c r="AQ441" s="14">
        <v>5.32</v>
      </c>
      <c r="AY441" s="14">
        <v>48.31</v>
      </c>
      <c r="BG441" s="14">
        <v>195.4</v>
      </c>
    </row>
    <row r="442" spans="1:69" ht="15" customHeight="1">
      <c r="B442" s="98"/>
      <c r="C442" s="99" t="s">
        <v>606</v>
      </c>
      <c r="D442" s="100"/>
      <c r="E442" s="100"/>
      <c r="F442" s="100"/>
      <c r="G442" s="100"/>
      <c r="H442" s="100"/>
      <c r="I442" s="100"/>
      <c r="J442" s="100"/>
      <c r="K442" s="100">
        <v>14.25</v>
      </c>
      <c r="L442" s="100"/>
      <c r="M442" s="100"/>
      <c r="N442" s="100"/>
      <c r="O442" s="100"/>
      <c r="P442" s="100"/>
      <c r="Q442" s="100"/>
      <c r="R442" s="100"/>
      <c r="S442" s="100">
        <v>8.4600000000000009</v>
      </c>
      <c r="T442" s="101"/>
      <c r="U442" s="589">
        <v>1.08</v>
      </c>
      <c r="V442" s="590"/>
      <c r="W442" s="590"/>
      <c r="X442" s="590"/>
      <c r="Y442" s="590"/>
      <c r="Z442" s="590"/>
      <c r="AA442" s="590"/>
      <c r="AB442" s="590"/>
      <c r="AC442" s="590"/>
      <c r="AD442" s="590"/>
      <c r="AE442" s="590"/>
      <c r="AF442" s="590"/>
      <c r="AG442" s="591"/>
      <c r="AI442" s="14">
        <v>6.02</v>
      </c>
      <c r="AQ442" s="14">
        <v>2.72</v>
      </c>
      <c r="AY442" s="14">
        <v>24.72</v>
      </c>
      <c r="BG442" s="14">
        <v>100</v>
      </c>
    </row>
    <row r="443" spans="1:69" ht="15" customHeight="1">
      <c r="AG443" s="16" t="s">
        <v>147</v>
      </c>
    </row>
    <row r="445" spans="1:69" ht="18.75" customHeight="1">
      <c r="A445" s="12" t="s">
        <v>151</v>
      </c>
    </row>
    <row r="446" spans="1:69" ht="3" customHeight="1"/>
    <row r="447" spans="1:69" ht="15" customHeight="1">
      <c r="A447" s="14" t="s">
        <v>152</v>
      </c>
      <c r="BQ447" s="16" t="s">
        <v>160</v>
      </c>
    </row>
    <row r="448" spans="1:69" ht="3.75" customHeight="1"/>
    <row r="449" spans="2:69" ht="15" customHeight="1">
      <c r="B449" s="126" t="s">
        <v>12</v>
      </c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619">
        <v>38991</v>
      </c>
      <c r="T449" s="620"/>
      <c r="U449" s="620"/>
      <c r="V449" s="620"/>
      <c r="W449" s="620"/>
      <c r="X449" s="620"/>
      <c r="Y449" s="620"/>
      <c r="Z449" s="620"/>
      <c r="AA449" s="620"/>
      <c r="AB449" s="620"/>
      <c r="AC449" s="620"/>
      <c r="AD449" s="620"/>
      <c r="AE449" s="620"/>
      <c r="AF449" s="620"/>
      <c r="AG449" s="620"/>
      <c r="AH449" s="620"/>
      <c r="AI449" s="621"/>
      <c r="AJ449" s="622">
        <v>41183</v>
      </c>
      <c r="AK449" s="126"/>
      <c r="AL449" s="126"/>
      <c r="AM449" s="126"/>
      <c r="AN449" s="126"/>
      <c r="AO449" s="126"/>
      <c r="AP449" s="126"/>
      <c r="AQ449" s="126"/>
      <c r="AR449" s="126"/>
      <c r="AS449" s="126"/>
      <c r="AT449" s="126"/>
      <c r="AU449" s="126"/>
      <c r="AV449" s="126"/>
      <c r="AW449" s="126"/>
      <c r="AX449" s="126"/>
      <c r="AY449" s="126"/>
      <c r="AZ449" s="126"/>
      <c r="BA449" s="622">
        <v>42644</v>
      </c>
      <c r="BB449" s="126"/>
      <c r="BC449" s="126"/>
      <c r="BD449" s="126"/>
      <c r="BE449" s="126"/>
      <c r="BF449" s="126"/>
      <c r="BG449" s="126"/>
      <c r="BH449" s="126"/>
      <c r="BI449" s="126"/>
      <c r="BJ449" s="126"/>
      <c r="BK449" s="126"/>
      <c r="BL449" s="126"/>
      <c r="BM449" s="126"/>
      <c r="BN449" s="126"/>
      <c r="BO449" s="126"/>
      <c r="BP449" s="126"/>
      <c r="BQ449" s="126"/>
    </row>
    <row r="450" spans="2:69" ht="15" customHeight="1"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 t="s">
        <v>154</v>
      </c>
      <c r="T450" s="126"/>
      <c r="U450" s="126"/>
      <c r="V450" s="126"/>
      <c r="W450" s="126"/>
      <c r="X450" s="126"/>
      <c r="Y450" s="126"/>
      <c r="Z450" s="126" t="s">
        <v>153</v>
      </c>
      <c r="AA450" s="126"/>
      <c r="AB450" s="126"/>
      <c r="AC450" s="126"/>
      <c r="AD450" s="126"/>
      <c r="AE450" s="126"/>
      <c r="AF450" s="126"/>
      <c r="AG450" s="126"/>
      <c r="AH450" s="126"/>
      <c r="AI450" s="126"/>
      <c r="AJ450" s="126" t="s">
        <v>154</v>
      </c>
      <c r="AK450" s="126"/>
      <c r="AL450" s="126"/>
      <c r="AM450" s="126"/>
      <c r="AN450" s="126"/>
      <c r="AO450" s="126"/>
      <c r="AP450" s="126"/>
      <c r="AQ450" s="126" t="s">
        <v>153</v>
      </c>
      <c r="AR450" s="126"/>
      <c r="AS450" s="126"/>
      <c r="AT450" s="126"/>
      <c r="AU450" s="126"/>
      <c r="AV450" s="126"/>
      <c r="AW450" s="126"/>
      <c r="AX450" s="126"/>
      <c r="AY450" s="126"/>
      <c r="AZ450" s="126"/>
      <c r="BA450" s="126" t="s">
        <v>154</v>
      </c>
      <c r="BB450" s="126"/>
      <c r="BC450" s="126"/>
      <c r="BD450" s="126"/>
      <c r="BE450" s="126"/>
      <c r="BF450" s="126"/>
      <c r="BG450" s="126"/>
      <c r="BH450" s="126" t="s">
        <v>153</v>
      </c>
      <c r="BI450" s="126"/>
      <c r="BJ450" s="126"/>
      <c r="BK450" s="126"/>
      <c r="BL450" s="126"/>
      <c r="BM450" s="126"/>
      <c r="BN450" s="126"/>
      <c r="BO450" s="126"/>
      <c r="BP450" s="126"/>
      <c r="BQ450" s="126"/>
    </row>
    <row r="451" spans="2:69" ht="15" customHeight="1">
      <c r="B451" s="126" t="s">
        <v>159</v>
      </c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441">
        <f>SUM(S452:Y468)</f>
        <v>2618</v>
      </c>
      <c r="T451" s="612"/>
      <c r="U451" s="612"/>
      <c r="V451" s="612"/>
      <c r="W451" s="612"/>
      <c r="X451" s="612"/>
      <c r="Y451" s="612"/>
      <c r="Z451" s="612">
        <f>SUM(Z452:AI468)</f>
        <v>19574</v>
      </c>
      <c r="AA451" s="612"/>
      <c r="AB451" s="612"/>
      <c r="AC451" s="612"/>
      <c r="AD451" s="612"/>
      <c r="AE451" s="612"/>
      <c r="AF451" s="612"/>
      <c r="AG451" s="612"/>
      <c r="AH451" s="612"/>
      <c r="AI451" s="612"/>
      <c r="AJ451" s="612">
        <f>SUM(AJ452:AP468)</f>
        <v>2560</v>
      </c>
      <c r="AK451" s="612"/>
      <c r="AL451" s="612"/>
      <c r="AM451" s="612"/>
      <c r="AN451" s="612"/>
      <c r="AO451" s="612"/>
      <c r="AP451" s="612"/>
      <c r="AQ451" s="612">
        <f>SUM(AQ452:AZ468)</f>
        <v>20141</v>
      </c>
      <c r="AR451" s="612"/>
      <c r="AS451" s="612"/>
      <c r="AT451" s="612"/>
      <c r="AU451" s="612"/>
      <c r="AV451" s="612"/>
      <c r="AW451" s="612"/>
      <c r="AX451" s="612"/>
      <c r="AY451" s="612"/>
      <c r="AZ451" s="612"/>
      <c r="BA451" s="612">
        <f>SUM(BA452:BG468)</f>
        <v>2509</v>
      </c>
      <c r="BB451" s="612"/>
      <c r="BC451" s="612"/>
      <c r="BD451" s="612"/>
      <c r="BE451" s="612"/>
      <c r="BF451" s="612"/>
      <c r="BG451" s="612"/>
      <c r="BH451" s="612">
        <f>SUM(BH452:BQ468)</f>
        <v>20643</v>
      </c>
      <c r="BI451" s="612"/>
      <c r="BJ451" s="612"/>
      <c r="BK451" s="612"/>
      <c r="BL451" s="612"/>
      <c r="BM451" s="612"/>
      <c r="BN451" s="612"/>
      <c r="BO451" s="612"/>
      <c r="BP451" s="612"/>
      <c r="BQ451" s="612"/>
    </row>
    <row r="452" spans="2:69" ht="15" customHeight="1">
      <c r="B452" s="616" t="s">
        <v>771</v>
      </c>
      <c r="C452" s="617"/>
      <c r="D452" s="617"/>
      <c r="E452" s="617"/>
      <c r="F452" s="617"/>
      <c r="G452" s="617"/>
      <c r="H452" s="617"/>
      <c r="I452" s="617"/>
      <c r="J452" s="617"/>
      <c r="K452" s="617"/>
      <c r="L452" s="617"/>
      <c r="M452" s="617"/>
      <c r="N452" s="617"/>
      <c r="O452" s="617"/>
      <c r="P452" s="617"/>
      <c r="Q452" s="617"/>
      <c r="R452" s="617"/>
      <c r="S452" s="613">
        <v>14</v>
      </c>
      <c r="T452" s="614"/>
      <c r="U452" s="614"/>
      <c r="V452" s="614"/>
      <c r="W452" s="614"/>
      <c r="X452" s="614"/>
      <c r="Y452" s="618"/>
      <c r="Z452" s="613">
        <v>159</v>
      </c>
      <c r="AA452" s="614"/>
      <c r="AB452" s="614"/>
      <c r="AC452" s="614"/>
      <c r="AD452" s="614"/>
      <c r="AE452" s="614"/>
      <c r="AF452" s="614"/>
      <c r="AG452" s="614"/>
      <c r="AH452" s="614"/>
      <c r="AI452" s="615"/>
      <c r="AJ452" s="613">
        <v>18</v>
      </c>
      <c r="AK452" s="614"/>
      <c r="AL452" s="614"/>
      <c r="AM452" s="614"/>
      <c r="AN452" s="614"/>
      <c r="AO452" s="614"/>
      <c r="AP452" s="618"/>
      <c r="AQ452" s="613">
        <v>317</v>
      </c>
      <c r="AR452" s="614"/>
      <c r="AS452" s="614"/>
      <c r="AT452" s="614"/>
      <c r="AU452" s="614"/>
      <c r="AV452" s="614"/>
      <c r="AW452" s="614"/>
      <c r="AX452" s="614"/>
      <c r="AY452" s="614"/>
      <c r="AZ452" s="615"/>
      <c r="BA452" s="613">
        <v>23</v>
      </c>
      <c r="BB452" s="614"/>
      <c r="BC452" s="614"/>
      <c r="BD452" s="614"/>
      <c r="BE452" s="614"/>
      <c r="BF452" s="614"/>
      <c r="BG452" s="618"/>
      <c r="BH452" s="613">
        <v>159</v>
      </c>
      <c r="BI452" s="614"/>
      <c r="BJ452" s="614"/>
      <c r="BK452" s="614"/>
      <c r="BL452" s="614"/>
      <c r="BM452" s="614"/>
      <c r="BN452" s="614"/>
      <c r="BO452" s="614"/>
      <c r="BP452" s="614"/>
      <c r="BQ452" s="615"/>
    </row>
    <row r="453" spans="2:69" ht="15" customHeight="1">
      <c r="B453" s="604" t="s">
        <v>772</v>
      </c>
      <c r="C453" s="605"/>
      <c r="D453" s="605"/>
      <c r="E453" s="605"/>
      <c r="F453" s="605"/>
      <c r="G453" s="605"/>
      <c r="H453" s="605"/>
      <c r="I453" s="605"/>
      <c r="J453" s="605"/>
      <c r="K453" s="605"/>
      <c r="L453" s="605"/>
      <c r="M453" s="605"/>
      <c r="N453" s="605"/>
      <c r="O453" s="605"/>
      <c r="P453" s="605"/>
      <c r="Q453" s="605"/>
      <c r="R453" s="605"/>
      <c r="S453" s="598" t="s">
        <v>770</v>
      </c>
      <c r="T453" s="599"/>
      <c r="U453" s="599"/>
      <c r="V453" s="599"/>
      <c r="W453" s="599"/>
      <c r="X453" s="599"/>
      <c r="Y453" s="600"/>
      <c r="Z453" s="598" t="s">
        <v>770</v>
      </c>
      <c r="AA453" s="599"/>
      <c r="AB453" s="599"/>
      <c r="AC453" s="599"/>
      <c r="AD453" s="599"/>
      <c r="AE453" s="599"/>
      <c r="AF453" s="599"/>
      <c r="AG453" s="599"/>
      <c r="AH453" s="599"/>
      <c r="AI453" s="601"/>
      <c r="AJ453" s="598" t="s">
        <v>770</v>
      </c>
      <c r="AK453" s="599"/>
      <c r="AL453" s="599"/>
      <c r="AM453" s="599"/>
      <c r="AN453" s="599"/>
      <c r="AO453" s="599"/>
      <c r="AP453" s="600"/>
      <c r="AQ453" s="598" t="s">
        <v>770</v>
      </c>
      <c r="AR453" s="599"/>
      <c r="AS453" s="599"/>
      <c r="AT453" s="599"/>
      <c r="AU453" s="599"/>
      <c r="AV453" s="599"/>
      <c r="AW453" s="599"/>
      <c r="AX453" s="599"/>
      <c r="AY453" s="599"/>
      <c r="AZ453" s="601"/>
      <c r="BA453" s="598" t="s">
        <v>770</v>
      </c>
      <c r="BB453" s="599"/>
      <c r="BC453" s="599"/>
      <c r="BD453" s="599"/>
      <c r="BE453" s="599"/>
      <c r="BF453" s="599"/>
      <c r="BG453" s="600"/>
      <c r="BH453" s="598" t="s">
        <v>770</v>
      </c>
      <c r="BI453" s="599"/>
      <c r="BJ453" s="599"/>
      <c r="BK453" s="599"/>
      <c r="BL453" s="599"/>
      <c r="BM453" s="599"/>
      <c r="BN453" s="599"/>
      <c r="BO453" s="599"/>
      <c r="BP453" s="599"/>
      <c r="BQ453" s="601"/>
    </row>
    <row r="454" spans="2:69" ht="15" customHeight="1">
      <c r="B454" s="602" t="s">
        <v>773</v>
      </c>
      <c r="C454" s="603"/>
      <c r="D454" s="603"/>
      <c r="E454" s="603"/>
      <c r="F454" s="603"/>
      <c r="G454" s="603"/>
      <c r="H454" s="603"/>
      <c r="I454" s="603"/>
      <c r="J454" s="603"/>
      <c r="K454" s="603"/>
      <c r="L454" s="603"/>
      <c r="M454" s="603"/>
      <c r="N454" s="603"/>
      <c r="O454" s="603"/>
      <c r="P454" s="603"/>
      <c r="Q454" s="603"/>
      <c r="R454" s="603"/>
      <c r="S454" s="598">
        <v>307</v>
      </c>
      <c r="T454" s="599"/>
      <c r="U454" s="599"/>
      <c r="V454" s="599"/>
      <c r="W454" s="599"/>
      <c r="X454" s="599"/>
      <c r="Y454" s="600"/>
      <c r="Z454" s="598">
        <v>1946</v>
      </c>
      <c r="AA454" s="599"/>
      <c r="AB454" s="599"/>
      <c r="AC454" s="599"/>
      <c r="AD454" s="599"/>
      <c r="AE454" s="599"/>
      <c r="AF454" s="599"/>
      <c r="AG454" s="599"/>
      <c r="AH454" s="599"/>
      <c r="AI454" s="601"/>
      <c r="AJ454" s="598">
        <v>276</v>
      </c>
      <c r="AK454" s="599"/>
      <c r="AL454" s="599"/>
      <c r="AM454" s="599"/>
      <c r="AN454" s="599"/>
      <c r="AO454" s="599"/>
      <c r="AP454" s="600"/>
      <c r="AQ454" s="598">
        <v>1812</v>
      </c>
      <c r="AR454" s="599"/>
      <c r="AS454" s="599"/>
      <c r="AT454" s="599"/>
      <c r="AU454" s="599"/>
      <c r="AV454" s="599"/>
      <c r="AW454" s="599"/>
      <c r="AX454" s="599"/>
      <c r="AY454" s="599"/>
      <c r="AZ454" s="601"/>
      <c r="BA454" s="598">
        <v>241</v>
      </c>
      <c r="BB454" s="599"/>
      <c r="BC454" s="599"/>
      <c r="BD454" s="599"/>
      <c r="BE454" s="599"/>
      <c r="BF454" s="599"/>
      <c r="BG454" s="600"/>
      <c r="BH454" s="598">
        <v>1676</v>
      </c>
      <c r="BI454" s="599"/>
      <c r="BJ454" s="599"/>
      <c r="BK454" s="599"/>
      <c r="BL454" s="599"/>
      <c r="BM454" s="599"/>
      <c r="BN454" s="599"/>
      <c r="BO454" s="599"/>
      <c r="BP454" s="599"/>
      <c r="BQ454" s="601"/>
    </row>
    <row r="455" spans="2:69" ht="15" customHeight="1">
      <c r="B455" s="596" t="s">
        <v>774</v>
      </c>
      <c r="C455" s="597"/>
      <c r="D455" s="597"/>
      <c r="E455" s="597"/>
      <c r="F455" s="597"/>
      <c r="G455" s="597"/>
      <c r="H455" s="597"/>
      <c r="I455" s="597"/>
      <c r="J455" s="597"/>
      <c r="K455" s="597"/>
      <c r="L455" s="597"/>
      <c r="M455" s="597"/>
      <c r="N455" s="597"/>
      <c r="O455" s="597"/>
      <c r="P455" s="597"/>
      <c r="Q455" s="597"/>
      <c r="R455" s="597"/>
      <c r="S455" s="598">
        <v>248</v>
      </c>
      <c r="T455" s="599"/>
      <c r="U455" s="599"/>
      <c r="V455" s="599"/>
      <c r="W455" s="599"/>
      <c r="X455" s="599"/>
      <c r="Y455" s="600"/>
      <c r="Z455" s="598">
        <v>3932</v>
      </c>
      <c r="AA455" s="599"/>
      <c r="AB455" s="599"/>
      <c r="AC455" s="599"/>
      <c r="AD455" s="599"/>
      <c r="AE455" s="599"/>
      <c r="AF455" s="599"/>
      <c r="AG455" s="599"/>
      <c r="AH455" s="599"/>
      <c r="AI455" s="601"/>
      <c r="AJ455" s="598">
        <v>245</v>
      </c>
      <c r="AK455" s="599"/>
      <c r="AL455" s="599"/>
      <c r="AM455" s="599"/>
      <c r="AN455" s="599"/>
      <c r="AO455" s="599"/>
      <c r="AP455" s="600"/>
      <c r="AQ455" s="598">
        <v>3422</v>
      </c>
      <c r="AR455" s="599"/>
      <c r="AS455" s="599"/>
      <c r="AT455" s="599"/>
      <c r="AU455" s="599"/>
      <c r="AV455" s="599"/>
      <c r="AW455" s="599"/>
      <c r="AX455" s="599"/>
      <c r="AY455" s="599"/>
      <c r="AZ455" s="601"/>
      <c r="BA455" s="598">
        <v>241</v>
      </c>
      <c r="BB455" s="599"/>
      <c r="BC455" s="599"/>
      <c r="BD455" s="599"/>
      <c r="BE455" s="599"/>
      <c r="BF455" s="599"/>
      <c r="BG455" s="600"/>
      <c r="BH455" s="598">
        <v>3743</v>
      </c>
      <c r="BI455" s="599"/>
      <c r="BJ455" s="599"/>
      <c r="BK455" s="599"/>
      <c r="BL455" s="599"/>
      <c r="BM455" s="599"/>
      <c r="BN455" s="599"/>
      <c r="BO455" s="599"/>
      <c r="BP455" s="599"/>
      <c r="BQ455" s="601"/>
    </row>
    <row r="456" spans="2:69" ht="15" customHeight="1">
      <c r="B456" s="596" t="s">
        <v>775</v>
      </c>
      <c r="C456" s="597"/>
      <c r="D456" s="597"/>
      <c r="E456" s="597"/>
      <c r="F456" s="597"/>
      <c r="G456" s="597"/>
      <c r="H456" s="597"/>
      <c r="I456" s="597"/>
      <c r="J456" s="597"/>
      <c r="K456" s="597"/>
      <c r="L456" s="597"/>
      <c r="M456" s="597"/>
      <c r="N456" s="597"/>
      <c r="O456" s="597"/>
      <c r="P456" s="597"/>
      <c r="Q456" s="597"/>
      <c r="R456" s="597"/>
      <c r="S456" s="598">
        <v>2</v>
      </c>
      <c r="T456" s="599"/>
      <c r="U456" s="599"/>
      <c r="V456" s="599"/>
      <c r="W456" s="599"/>
      <c r="X456" s="599"/>
      <c r="Y456" s="600"/>
      <c r="Z456" s="598">
        <v>146</v>
      </c>
      <c r="AA456" s="599"/>
      <c r="AB456" s="599"/>
      <c r="AC456" s="599"/>
      <c r="AD456" s="599"/>
      <c r="AE456" s="599"/>
      <c r="AF456" s="599"/>
      <c r="AG456" s="599"/>
      <c r="AH456" s="599"/>
      <c r="AI456" s="601"/>
      <c r="AJ456" s="598">
        <v>4</v>
      </c>
      <c r="AK456" s="599"/>
      <c r="AL456" s="599"/>
      <c r="AM456" s="599"/>
      <c r="AN456" s="599"/>
      <c r="AO456" s="599"/>
      <c r="AP456" s="600"/>
      <c r="AQ456" s="598">
        <v>157</v>
      </c>
      <c r="AR456" s="599"/>
      <c r="AS456" s="599"/>
      <c r="AT456" s="599"/>
      <c r="AU456" s="599"/>
      <c r="AV456" s="599"/>
      <c r="AW456" s="599"/>
      <c r="AX456" s="599"/>
      <c r="AY456" s="599"/>
      <c r="AZ456" s="601"/>
      <c r="BA456" s="598">
        <v>4</v>
      </c>
      <c r="BB456" s="599"/>
      <c r="BC456" s="599"/>
      <c r="BD456" s="599"/>
      <c r="BE456" s="599"/>
      <c r="BF456" s="599"/>
      <c r="BG456" s="600"/>
      <c r="BH456" s="598">
        <v>89</v>
      </c>
      <c r="BI456" s="599"/>
      <c r="BJ456" s="599"/>
      <c r="BK456" s="599"/>
      <c r="BL456" s="599"/>
      <c r="BM456" s="599"/>
      <c r="BN456" s="599"/>
      <c r="BO456" s="599"/>
      <c r="BP456" s="599"/>
      <c r="BQ456" s="601"/>
    </row>
    <row r="457" spans="2:69" ht="15" customHeight="1">
      <c r="B457" s="596" t="s">
        <v>776</v>
      </c>
      <c r="C457" s="597"/>
      <c r="D457" s="597"/>
      <c r="E457" s="597"/>
      <c r="F457" s="597"/>
      <c r="G457" s="597"/>
      <c r="H457" s="597"/>
      <c r="I457" s="597"/>
      <c r="J457" s="597"/>
      <c r="K457" s="597"/>
      <c r="L457" s="597"/>
      <c r="M457" s="597"/>
      <c r="N457" s="597"/>
      <c r="O457" s="597"/>
      <c r="P457" s="597"/>
      <c r="Q457" s="597"/>
      <c r="R457" s="597"/>
      <c r="S457" s="598">
        <v>14</v>
      </c>
      <c r="T457" s="599"/>
      <c r="U457" s="599"/>
      <c r="V457" s="599"/>
      <c r="W457" s="599"/>
      <c r="X457" s="599"/>
      <c r="Y457" s="600"/>
      <c r="Z457" s="598">
        <v>94</v>
      </c>
      <c r="AA457" s="599"/>
      <c r="AB457" s="599"/>
      <c r="AC457" s="599"/>
      <c r="AD457" s="599"/>
      <c r="AE457" s="599"/>
      <c r="AF457" s="599"/>
      <c r="AG457" s="599"/>
      <c r="AH457" s="599"/>
      <c r="AI457" s="601"/>
      <c r="AJ457" s="598">
        <v>19</v>
      </c>
      <c r="AK457" s="599"/>
      <c r="AL457" s="599"/>
      <c r="AM457" s="599"/>
      <c r="AN457" s="599"/>
      <c r="AO457" s="599"/>
      <c r="AP457" s="600"/>
      <c r="AQ457" s="598">
        <v>92</v>
      </c>
      <c r="AR457" s="599"/>
      <c r="AS457" s="599"/>
      <c r="AT457" s="599"/>
      <c r="AU457" s="599"/>
      <c r="AV457" s="599"/>
      <c r="AW457" s="599"/>
      <c r="AX457" s="599"/>
      <c r="AY457" s="599"/>
      <c r="AZ457" s="601"/>
      <c r="BA457" s="598">
        <v>20</v>
      </c>
      <c r="BB457" s="599"/>
      <c r="BC457" s="599"/>
      <c r="BD457" s="599"/>
      <c r="BE457" s="599"/>
      <c r="BF457" s="599"/>
      <c r="BG457" s="600"/>
      <c r="BH457" s="598">
        <v>94</v>
      </c>
      <c r="BI457" s="599"/>
      <c r="BJ457" s="599"/>
      <c r="BK457" s="599"/>
      <c r="BL457" s="599"/>
      <c r="BM457" s="599"/>
      <c r="BN457" s="599"/>
      <c r="BO457" s="599"/>
      <c r="BP457" s="599"/>
      <c r="BQ457" s="601"/>
    </row>
    <row r="458" spans="2:69" ht="15" customHeight="1">
      <c r="B458" s="596" t="s">
        <v>777</v>
      </c>
      <c r="C458" s="597"/>
      <c r="D458" s="597"/>
      <c r="E458" s="597"/>
      <c r="F458" s="597"/>
      <c r="G458" s="597"/>
      <c r="H458" s="597"/>
      <c r="I458" s="597"/>
      <c r="J458" s="597"/>
      <c r="K458" s="597"/>
      <c r="L458" s="597"/>
      <c r="M458" s="597"/>
      <c r="N458" s="597"/>
      <c r="O458" s="597"/>
      <c r="P458" s="597"/>
      <c r="Q458" s="597"/>
      <c r="R458" s="597"/>
      <c r="S458" s="598">
        <v>37</v>
      </c>
      <c r="T458" s="599"/>
      <c r="U458" s="599"/>
      <c r="V458" s="599"/>
      <c r="W458" s="599"/>
      <c r="X458" s="599"/>
      <c r="Y458" s="600"/>
      <c r="Z458" s="598">
        <v>732</v>
      </c>
      <c r="AA458" s="599"/>
      <c r="AB458" s="599"/>
      <c r="AC458" s="599"/>
      <c r="AD458" s="599"/>
      <c r="AE458" s="599"/>
      <c r="AF458" s="599"/>
      <c r="AG458" s="599"/>
      <c r="AH458" s="599"/>
      <c r="AI458" s="601"/>
      <c r="AJ458" s="598">
        <v>33</v>
      </c>
      <c r="AK458" s="599"/>
      <c r="AL458" s="599"/>
      <c r="AM458" s="599"/>
      <c r="AN458" s="599"/>
      <c r="AO458" s="599"/>
      <c r="AP458" s="600"/>
      <c r="AQ458" s="598">
        <v>680</v>
      </c>
      <c r="AR458" s="599"/>
      <c r="AS458" s="599"/>
      <c r="AT458" s="599"/>
      <c r="AU458" s="599"/>
      <c r="AV458" s="599"/>
      <c r="AW458" s="599"/>
      <c r="AX458" s="599"/>
      <c r="AY458" s="599"/>
      <c r="AZ458" s="601"/>
      <c r="BA458" s="598">
        <v>32</v>
      </c>
      <c r="BB458" s="599"/>
      <c r="BC458" s="599"/>
      <c r="BD458" s="599"/>
      <c r="BE458" s="599"/>
      <c r="BF458" s="599"/>
      <c r="BG458" s="600"/>
      <c r="BH458" s="598">
        <v>538</v>
      </c>
      <c r="BI458" s="599"/>
      <c r="BJ458" s="599"/>
      <c r="BK458" s="599"/>
      <c r="BL458" s="599"/>
      <c r="BM458" s="599"/>
      <c r="BN458" s="599"/>
      <c r="BO458" s="599"/>
      <c r="BP458" s="599"/>
      <c r="BQ458" s="601"/>
    </row>
    <row r="459" spans="2:69" ht="15" customHeight="1">
      <c r="B459" s="596" t="s">
        <v>778</v>
      </c>
      <c r="C459" s="597"/>
      <c r="D459" s="597"/>
      <c r="E459" s="597"/>
      <c r="F459" s="597"/>
      <c r="G459" s="597"/>
      <c r="H459" s="597"/>
      <c r="I459" s="597"/>
      <c r="J459" s="597"/>
      <c r="K459" s="597"/>
      <c r="L459" s="597"/>
      <c r="M459" s="597"/>
      <c r="N459" s="597"/>
      <c r="O459" s="597"/>
      <c r="P459" s="597"/>
      <c r="Q459" s="597"/>
      <c r="R459" s="597"/>
      <c r="S459" s="598">
        <v>729</v>
      </c>
      <c r="T459" s="599"/>
      <c r="U459" s="599"/>
      <c r="V459" s="599"/>
      <c r="W459" s="599"/>
      <c r="X459" s="599"/>
      <c r="Y459" s="600"/>
      <c r="Z459" s="598">
        <v>3994</v>
      </c>
      <c r="AA459" s="599"/>
      <c r="AB459" s="599"/>
      <c r="AC459" s="599"/>
      <c r="AD459" s="599"/>
      <c r="AE459" s="599"/>
      <c r="AF459" s="599"/>
      <c r="AG459" s="599"/>
      <c r="AH459" s="599"/>
      <c r="AI459" s="601"/>
      <c r="AJ459" s="598">
        <v>661</v>
      </c>
      <c r="AK459" s="599"/>
      <c r="AL459" s="599"/>
      <c r="AM459" s="599"/>
      <c r="AN459" s="599"/>
      <c r="AO459" s="599"/>
      <c r="AP459" s="600"/>
      <c r="AQ459" s="598">
        <v>4257</v>
      </c>
      <c r="AR459" s="599"/>
      <c r="AS459" s="599"/>
      <c r="AT459" s="599"/>
      <c r="AU459" s="599"/>
      <c r="AV459" s="599"/>
      <c r="AW459" s="599"/>
      <c r="AX459" s="599"/>
      <c r="AY459" s="599"/>
      <c r="AZ459" s="601"/>
      <c r="BA459" s="598">
        <v>640</v>
      </c>
      <c r="BB459" s="599"/>
      <c r="BC459" s="599"/>
      <c r="BD459" s="599"/>
      <c r="BE459" s="599"/>
      <c r="BF459" s="599"/>
      <c r="BG459" s="600"/>
      <c r="BH459" s="598">
        <v>3961</v>
      </c>
      <c r="BI459" s="599"/>
      <c r="BJ459" s="599"/>
      <c r="BK459" s="599"/>
      <c r="BL459" s="599"/>
      <c r="BM459" s="599"/>
      <c r="BN459" s="599"/>
      <c r="BO459" s="599"/>
      <c r="BP459" s="599"/>
      <c r="BQ459" s="601"/>
    </row>
    <row r="460" spans="2:69" ht="15" customHeight="1">
      <c r="B460" s="596" t="s">
        <v>779</v>
      </c>
      <c r="C460" s="597"/>
      <c r="D460" s="597"/>
      <c r="E460" s="597"/>
      <c r="F460" s="597"/>
      <c r="G460" s="597"/>
      <c r="H460" s="597"/>
      <c r="I460" s="597"/>
      <c r="J460" s="597"/>
      <c r="K460" s="597"/>
      <c r="L460" s="597"/>
      <c r="M460" s="597"/>
      <c r="N460" s="597"/>
      <c r="O460" s="597"/>
      <c r="P460" s="597"/>
      <c r="Q460" s="597"/>
      <c r="R460" s="597"/>
      <c r="S460" s="598">
        <v>45</v>
      </c>
      <c r="T460" s="599"/>
      <c r="U460" s="599"/>
      <c r="V460" s="599"/>
      <c r="W460" s="599"/>
      <c r="X460" s="599"/>
      <c r="Y460" s="600"/>
      <c r="Z460" s="598">
        <v>409</v>
      </c>
      <c r="AA460" s="599"/>
      <c r="AB460" s="599"/>
      <c r="AC460" s="599"/>
      <c r="AD460" s="599"/>
      <c r="AE460" s="599"/>
      <c r="AF460" s="599"/>
      <c r="AG460" s="599"/>
      <c r="AH460" s="599"/>
      <c r="AI460" s="601"/>
      <c r="AJ460" s="598">
        <v>47</v>
      </c>
      <c r="AK460" s="599"/>
      <c r="AL460" s="599"/>
      <c r="AM460" s="599"/>
      <c r="AN460" s="599"/>
      <c r="AO460" s="599"/>
      <c r="AP460" s="600"/>
      <c r="AQ460" s="598">
        <v>454</v>
      </c>
      <c r="AR460" s="599"/>
      <c r="AS460" s="599"/>
      <c r="AT460" s="599"/>
      <c r="AU460" s="599"/>
      <c r="AV460" s="599"/>
      <c r="AW460" s="599"/>
      <c r="AX460" s="599"/>
      <c r="AY460" s="599"/>
      <c r="AZ460" s="601"/>
      <c r="BA460" s="598">
        <v>44</v>
      </c>
      <c r="BB460" s="599"/>
      <c r="BC460" s="599"/>
      <c r="BD460" s="599"/>
      <c r="BE460" s="599"/>
      <c r="BF460" s="599"/>
      <c r="BG460" s="600"/>
      <c r="BH460" s="598">
        <v>454</v>
      </c>
      <c r="BI460" s="599"/>
      <c r="BJ460" s="599"/>
      <c r="BK460" s="599"/>
      <c r="BL460" s="599"/>
      <c r="BM460" s="599"/>
      <c r="BN460" s="599"/>
      <c r="BO460" s="599"/>
      <c r="BP460" s="599"/>
      <c r="BQ460" s="601"/>
    </row>
    <row r="461" spans="2:69" ht="15" customHeight="1">
      <c r="B461" s="596" t="s">
        <v>780</v>
      </c>
      <c r="C461" s="597"/>
      <c r="D461" s="597"/>
      <c r="E461" s="597"/>
      <c r="F461" s="597"/>
      <c r="G461" s="597"/>
      <c r="H461" s="597"/>
      <c r="I461" s="597"/>
      <c r="J461" s="597"/>
      <c r="K461" s="597"/>
      <c r="L461" s="597"/>
      <c r="M461" s="597"/>
      <c r="N461" s="597"/>
      <c r="O461" s="597"/>
      <c r="P461" s="597"/>
      <c r="Q461" s="597"/>
      <c r="R461" s="597"/>
      <c r="S461" s="598">
        <v>125</v>
      </c>
      <c r="T461" s="599"/>
      <c r="U461" s="599"/>
      <c r="V461" s="599"/>
      <c r="W461" s="599"/>
      <c r="X461" s="599"/>
      <c r="Y461" s="600"/>
      <c r="Z461" s="598">
        <v>166</v>
      </c>
      <c r="AA461" s="599"/>
      <c r="AB461" s="599"/>
      <c r="AC461" s="599"/>
      <c r="AD461" s="599"/>
      <c r="AE461" s="599"/>
      <c r="AF461" s="599"/>
      <c r="AG461" s="599"/>
      <c r="AH461" s="599"/>
      <c r="AI461" s="601"/>
      <c r="AJ461" s="598">
        <v>119</v>
      </c>
      <c r="AK461" s="599"/>
      <c r="AL461" s="599"/>
      <c r="AM461" s="599"/>
      <c r="AN461" s="599"/>
      <c r="AO461" s="599"/>
      <c r="AP461" s="600"/>
      <c r="AQ461" s="598">
        <v>276</v>
      </c>
      <c r="AR461" s="599"/>
      <c r="AS461" s="599"/>
      <c r="AT461" s="599"/>
      <c r="AU461" s="599"/>
      <c r="AV461" s="599"/>
      <c r="AW461" s="599"/>
      <c r="AX461" s="599"/>
      <c r="AY461" s="599"/>
      <c r="AZ461" s="601"/>
      <c r="BA461" s="598">
        <v>120</v>
      </c>
      <c r="BB461" s="599"/>
      <c r="BC461" s="599"/>
      <c r="BD461" s="599"/>
      <c r="BE461" s="599"/>
      <c r="BF461" s="599"/>
      <c r="BG461" s="600"/>
      <c r="BH461" s="598">
        <v>301</v>
      </c>
      <c r="BI461" s="599"/>
      <c r="BJ461" s="599"/>
      <c r="BK461" s="599"/>
      <c r="BL461" s="599"/>
      <c r="BM461" s="599"/>
      <c r="BN461" s="599"/>
      <c r="BO461" s="599"/>
      <c r="BP461" s="599"/>
      <c r="BQ461" s="601"/>
    </row>
    <row r="462" spans="2:69" ht="15" customHeight="1">
      <c r="B462" s="596" t="s">
        <v>781</v>
      </c>
      <c r="C462" s="597"/>
      <c r="D462" s="597"/>
      <c r="E462" s="597"/>
      <c r="F462" s="597"/>
      <c r="G462" s="597"/>
      <c r="H462" s="597"/>
      <c r="I462" s="597"/>
      <c r="J462" s="597"/>
      <c r="K462" s="597"/>
      <c r="L462" s="597"/>
      <c r="M462" s="597"/>
      <c r="N462" s="597"/>
      <c r="O462" s="597"/>
      <c r="P462" s="597"/>
      <c r="Q462" s="597"/>
      <c r="R462" s="597"/>
      <c r="S462" s="598" t="s">
        <v>453</v>
      </c>
      <c r="T462" s="599"/>
      <c r="U462" s="599"/>
      <c r="V462" s="599"/>
      <c r="W462" s="599"/>
      <c r="X462" s="599"/>
      <c r="Y462" s="600"/>
      <c r="Z462" s="598" t="s">
        <v>453</v>
      </c>
      <c r="AA462" s="599"/>
      <c r="AB462" s="599"/>
      <c r="AC462" s="599"/>
      <c r="AD462" s="599"/>
      <c r="AE462" s="599"/>
      <c r="AF462" s="599"/>
      <c r="AG462" s="599"/>
      <c r="AH462" s="599"/>
      <c r="AI462" s="601"/>
      <c r="AJ462" s="598">
        <v>82</v>
      </c>
      <c r="AK462" s="599"/>
      <c r="AL462" s="599"/>
      <c r="AM462" s="599"/>
      <c r="AN462" s="599"/>
      <c r="AO462" s="599"/>
      <c r="AP462" s="600"/>
      <c r="AQ462" s="598">
        <v>299</v>
      </c>
      <c r="AR462" s="599"/>
      <c r="AS462" s="599"/>
      <c r="AT462" s="599"/>
      <c r="AU462" s="599"/>
      <c r="AV462" s="599"/>
      <c r="AW462" s="599"/>
      <c r="AX462" s="599"/>
      <c r="AY462" s="599"/>
      <c r="AZ462" s="601"/>
      <c r="BA462" s="598">
        <v>86</v>
      </c>
      <c r="BB462" s="599"/>
      <c r="BC462" s="599"/>
      <c r="BD462" s="599"/>
      <c r="BE462" s="599"/>
      <c r="BF462" s="599"/>
      <c r="BG462" s="600"/>
      <c r="BH462" s="598">
        <v>370</v>
      </c>
      <c r="BI462" s="599"/>
      <c r="BJ462" s="599"/>
      <c r="BK462" s="599"/>
      <c r="BL462" s="599"/>
      <c r="BM462" s="599"/>
      <c r="BN462" s="599"/>
      <c r="BO462" s="599"/>
      <c r="BP462" s="599"/>
      <c r="BQ462" s="601"/>
    </row>
    <row r="463" spans="2:69" ht="15" customHeight="1">
      <c r="B463" s="604" t="s">
        <v>782</v>
      </c>
      <c r="C463" s="605"/>
      <c r="D463" s="605"/>
      <c r="E463" s="605"/>
      <c r="F463" s="605"/>
      <c r="G463" s="605"/>
      <c r="H463" s="605"/>
      <c r="I463" s="605"/>
      <c r="J463" s="605"/>
      <c r="K463" s="605"/>
      <c r="L463" s="605"/>
      <c r="M463" s="605"/>
      <c r="N463" s="605"/>
      <c r="O463" s="605"/>
      <c r="P463" s="605"/>
      <c r="Q463" s="605"/>
      <c r="R463" s="605"/>
      <c r="S463" s="598">
        <v>317</v>
      </c>
      <c r="T463" s="599"/>
      <c r="U463" s="599"/>
      <c r="V463" s="599"/>
      <c r="W463" s="599"/>
      <c r="X463" s="599"/>
      <c r="Y463" s="600"/>
      <c r="Z463" s="598">
        <v>2133</v>
      </c>
      <c r="AA463" s="599"/>
      <c r="AB463" s="599"/>
      <c r="AC463" s="599"/>
      <c r="AD463" s="599"/>
      <c r="AE463" s="599"/>
      <c r="AF463" s="599"/>
      <c r="AG463" s="599"/>
      <c r="AH463" s="599"/>
      <c r="AI463" s="601"/>
      <c r="AJ463" s="598">
        <v>326</v>
      </c>
      <c r="AK463" s="599"/>
      <c r="AL463" s="599"/>
      <c r="AM463" s="599"/>
      <c r="AN463" s="599"/>
      <c r="AO463" s="599"/>
      <c r="AP463" s="600"/>
      <c r="AQ463" s="598">
        <v>2238</v>
      </c>
      <c r="AR463" s="599"/>
      <c r="AS463" s="599"/>
      <c r="AT463" s="599"/>
      <c r="AU463" s="599"/>
      <c r="AV463" s="599"/>
      <c r="AW463" s="599"/>
      <c r="AX463" s="599"/>
      <c r="AY463" s="599"/>
      <c r="AZ463" s="601"/>
      <c r="BA463" s="598">
        <v>332</v>
      </c>
      <c r="BB463" s="599"/>
      <c r="BC463" s="599"/>
      <c r="BD463" s="599"/>
      <c r="BE463" s="599"/>
      <c r="BF463" s="599"/>
      <c r="BG463" s="600"/>
      <c r="BH463" s="598">
        <v>2260</v>
      </c>
      <c r="BI463" s="599"/>
      <c r="BJ463" s="599"/>
      <c r="BK463" s="599"/>
      <c r="BL463" s="599"/>
      <c r="BM463" s="599"/>
      <c r="BN463" s="599"/>
      <c r="BO463" s="599"/>
      <c r="BP463" s="599"/>
      <c r="BQ463" s="601"/>
    </row>
    <row r="464" spans="2:69" ht="15" customHeight="1">
      <c r="B464" s="602" t="s">
        <v>783</v>
      </c>
      <c r="C464" s="603"/>
      <c r="D464" s="603"/>
      <c r="E464" s="603"/>
      <c r="F464" s="603"/>
      <c r="G464" s="603"/>
      <c r="H464" s="603"/>
      <c r="I464" s="603"/>
      <c r="J464" s="603"/>
      <c r="K464" s="603"/>
      <c r="L464" s="603"/>
      <c r="M464" s="603"/>
      <c r="N464" s="603"/>
      <c r="O464" s="603"/>
      <c r="P464" s="603"/>
      <c r="Q464" s="603"/>
      <c r="R464" s="603"/>
      <c r="S464" s="598" t="s">
        <v>453</v>
      </c>
      <c r="T464" s="599"/>
      <c r="U464" s="599"/>
      <c r="V464" s="599"/>
      <c r="W464" s="599"/>
      <c r="X464" s="599"/>
      <c r="Y464" s="600"/>
      <c r="Z464" s="598" t="s">
        <v>453</v>
      </c>
      <c r="AA464" s="599"/>
      <c r="AB464" s="599"/>
      <c r="AC464" s="599"/>
      <c r="AD464" s="599"/>
      <c r="AE464" s="599"/>
      <c r="AF464" s="599"/>
      <c r="AG464" s="599"/>
      <c r="AH464" s="599"/>
      <c r="AI464" s="601"/>
      <c r="AJ464" s="598">
        <v>230</v>
      </c>
      <c r="AK464" s="599"/>
      <c r="AL464" s="599"/>
      <c r="AM464" s="599"/>
      <c r="AN464" s="599"/>
      <c r="AO464" s="599"/>
      <c r="AP464" s="600"/>
      <c r="AQ464" s="598">
        <v>1131</v>
      </c>
      <c r="AR464" s="599"/>
      <c r="AS464" s="599"/>
      <c r="AT464" s="599"/>
      <c r="AU464" s="599"/>
      <c r="AV464" s="599"/>
      <c r="AW464" s="599"/>
      <c r="AX464" s="599"/>
      <c r="AY464" s="599"/>
      <c r="AZ464" s="601"/>
      <c r="BA464" s="598">
        <v>216</v>
      </c>
      <c r="BB464" s="599"/>
      <c r="BC464" s="599"/>
      <c r="BD464" s="599"/>
      <c r="BE464" s="599"/>
      <c r="BF464" s="599"/>
      <c r="BG464" s="600"/>
      <c r="BH464" s="598">
        <v>923</v>
      </c>
      <c r="BI464" s="599"/>
      <c r="BJ464" s="599"/>
      <c r="BK464" s="599"/>
      <c r="BL464" s="599"/>
      <c r="BM464" s="599"/>
      <c r="BN464" s="599"/>
      <c r="BO464" s="599"/>
      <c r="BP464" s="599"/>
      <c r="BQ464" s="601"/>
    </row>
    <row r="465" spans="1:69" ht="15" customHeight="1">
      <c r="B465" s="604" t="s">
        <v>784</v>
      </c>
      <c r="C465" s="605"/>
      <c r="D465" s="605"/>
      <c r="E465" s="605"/>
      <c r="F465" s="605"/>
      <c r="G465" s="605"/>
      <c r="H465" s="605"/>
      <c r="I465" s="605"/>
      <c r="J465" s="605"/>
      <c r="K465" s="605"/>
      <c r="L465" s="605"/>
      <c r="M465" s="605"/>
      <c r="N465" s="605"/>
      <c r="O465" s="605"/>
      <c r="P465" s="605"/>
      <c r="Q465" s="605"/>
      <c r="R465" s="605"/>
      <c r="S465" s="598">
        <v>81</v>
      </c>
      <c r="T465" s="599"/>
      <c r="U465" s="599"/>
      <c r="V465" s="599"/>
      <c r="W465" s="599"/>
      <c r="X465" s="599"/>
      <c r="Y465" s="600"/>
      <c r="Z465" s="598">
        <v>314</v>
      </c>
      <c r="AA465" s="599"/>
      <c r="AB465" s="599"/>
      <c r="AC465" s="599"/>
      <c r="AD465" s="599"/>
      <c r="AE465" s="599"/>
      <c r="AF465" s="599"/>
      <c r="AG465" s="599"/>
      <c r="AH465" s="599"/>
      <c r="AI465" s="601"/>
      <c r="AJ465" s="598">
        <v>79</v>
      </c>
      <c r="AK465" s="599"/>
      <c r="AL465" s="599"/>
      <c r="AM465" s="599"/>
      <c r="AN465" s="599"/>
      <c r="AO465" s="599"/>
      <c r="AP465" s="600"/>
      <c r="AQ465" s="598">
        <v>317</v>
      </c>
      <c r="AR465" s="599"/>
      <c r="AS465" s="599"/>
      <c r="AT465" s="599"/>
      <c r="AU465" s="599"/>
      <c r="AV465" s="599"/>
      <c r="AW465" s="599"/>
      <c r="AX465" s="599"/>
      <c r="AY465" s="599"/>
      <c r="AZ465" s="601"/>
      <c r="BA465" s="598">
        <v>73</v>
      </c>
      <c r="BB465" s="599"/>
      <c r="BC465" s="599"/>
      <c r="BD465" s="599"/>
      <c r="BE465" s="599"/>
      <c r="BF465" s="599"/>
      <c r="BG465" s="600"/>
      <c r="BH465" s="598">
        <v>282</v>
      </c>
      <c r="BI465" s="599"/>
      <c r="BJ465" s="599"/>
      <c r="BK465" s="599"/>
      <c r="BL465" s="599"/>
      <c r="BM465" s="599"/>
      <c r="BN465" s="599"/>
      <c r="BO465" s="599"/>
      <c r="BP465" s="599"/>
      <c r="BQ465" s="601"/>
    </row>
    <row r="466" spans="1:69" ht="15" customHeight="1">
      <c r="B466" s="602" t="s">
        <v>785</v>
      </c>
      <c r="C466" s="603"/>
      <c r="D466" s="603"/>
      <c r="E466" s="603"/>
      <c r="F466" s="603"/>
      <c r="G466" s="603"/>
      <c r="H466" s="603"/>
      <c r="I466" s="603"/>
      <c r="J466" s="603"/>
      <c r="K466" s="603"/>
      <c r="L466" s="603"/>
      <c r="M466" s="603"/>
      <c r="N466" s="603"/>
      <c r="O466" s="603"/>
      <c r="P466" s="603"/>
      <c r="Q466" s="603"/>
      <c r="R466" s="603"/>
      <c r="S466" s="598">
        <v>154</v>
      </c>
      <c r="T466" s="599"/>
      <c r="U466" s="599"/>
      <c r="V466" s="599"/>
      <c r="W466" s="599"/>
      <c r="X466" s="599"/>
      <c r="Y466" s="600"/>
      <c r="Z466" s="598">
        <v>2326</v>
      </c>
      <c r="AA466" s="599"/>
      <c r="AB466" s="599"/>
      <c r="AC466" s="599"/>
      <c r="AD466" s="599"/>
      <c r="AE466" s="599"/>
      <c r="AF466" s="599"/>
      <c r="AG466" s="599"/>
      <c r="AH466" s="599"/>
      <c r="AI466" s="601"/>
      <c r="AJ466" s="598">
        <v>187</v>
      </c>
      <c r="AK466" s="599"/>
      <c r="AL466" s="599"/>
      <c r="AM466" s="599"/>
      <c r="AN466" s="599"/>
      <c r="AO466" s="599"/>
      <c r="AP466" s="600"/>
      <c r="AQ466" s="598">
        <v>2976</v>
      </c>
      <c r="AR466" s="599"/>
      <c r="AS466" s="599"/>
      <c r="AT466" s="599"/>
      <c r="AU466" s="599"/>
      <c r="AV466" s="599"/>
      <c r="AW466" s="599"/>
      <c r="AX466" s="599"/>
      <c r="AY466" s="599"/>
      <c r="AZ466" s="601"/>
      <c r="BA466" s="598">
        <v>219</v>
      </c>
      <c r="BB466" s="599"/>
      <c r="BC466" s="599"/>
      <c r="BD466" s="599"/>
      <c r="BE466" s="599"/>
      <c r="BF466" s="599"/>
      <c r="BG466" s="600"/>
      <c r="BH466" s="598">
        <v>4048</v>
      </c>
      <c r="BI466" s="599"/>
      <c r="BJ466" s="599"/>
      <c r="BK466" s="599"/>
      <c r="BL466" s="599"/>
      <c r="BM466" s="599"/>
      <c r="BN466" s="599"/>
      <c r="BO466" s="599"/>
      <c r="BP466" s="599"/>
      <c r="BQ466" s="601"/>
    </row>
    <row r="467" spans="1:69" ht="15" customHeight="1">
      <c r="B467" s="604" t="s">
        <v>786</v>
      </c>
      <c r="C467" s="605"/>
      <c r="D467" s="605"/>
      <c r="E467" s="605"/>
      <c r="F467" s="605"/>
      <c r="G467" s="605"/>
      <c r="H467" s="605"/>
      <c r="I467" s="605"/>
      <c r="J467" s="605"/>
      <c r="K467" s="605"/>
      <c r="L467" s="605"/>
      <c r="M467" s="605"/>
      <c r="N467" s="605"/>
      <c r="O467" s="605"/>
      <c r="P467" s="605"/>
      <c r="Q467" s="605"/>
      <c r="R467" s="605"/>
      <c r="S467" s="598">
        <v>35</v>
      </c>
      <c r="T467" s="599"/>
      <c r="U467" s="599"/>
      <c r="V467" s="599"/>
      <c r="W467" s="599"/>
      <c r="X467" s="599"/>
      <c r="Y467" s="600"/>
      <c r="Z467" s="598">
        <v>391</v>
      </c>
      <c r="AA467" s="599"/>
      <c r="AB467" s="599"/>
      <c r="AC467" s="599"/>
      <c r="AD467" s="599"/>
      <c r="AE467" s="599"/>
      <c r="AF467" s="599"/>
      <c r="AG467" s="599"/>
      <c r="AH467" s="599"/>
      <c r="AI467" s="601"/>
      <c r="AJ467" s="598">
        <v>31</v>
      </c>
      <c r="AK467" s="599"/>
      <c r="AL467" s="599"/>
      <c r="AM467" s="599"/>
      <c r="AN467" s="599"/>
      <c r="AO467" s="599"/>
      <c r="AP467" s="600"/>
      <c r="AQ467" s="598">
        <v>218</v>
      </c>
      <c r="AR467" s="599"/>
      <c r="AS467" s="599"/>
      <c r="AT467" s="599"/>
      <c r="AU467" s="599"/>
      <c r="AV467" s="599"/>
      <c r="AW467" s="599"/>
      <c r="AX467" s="599"/>
      <c r="AY467" s="599"/>
      <c r="AZ467" s="601"/>
      <c r="BA467" s="598">
        <v>23</v>
      </c>
      <c r="BB467" s="599"/>
      <c r="BC467" s="599"/>
      <c r="BD467" s="599"/>
      <c r="BE467" s="599"/>
      <c r="BF467" s="599"/>
      <c r="BG467" s="600"/>
      <c r="BH467" s="598">
        <v>393</v>
      </c>
      <c r="BI467" s="599"/>
      <c r="BJ467" s="599"/>
      <c r="BK467" s="599"/>
      <c r="BL467" s="599"/>
      <c r="BM467" s="599"/>
      <c r="BN467" s="599"/>
      <c r="BO467" s="599"/>
      <c r="BP467" s="599"/>
      <c r="BQ467" s="601"/>
    </row>
    <row r="468" spans="1:69" ht="15" customHeight="1">
      <c r="B468" s="610" t="s">
        <v>787</v>
      </c>
      <c r="C468" s="611"/>
      <c r="D468" s="611"/>
      <c r="E468" s="611"/>
      <c r="F468" s="611"/>
      <c r="G468" s="611"/>
      <c r="H468" s="611"/>
      <c r="I468" s="611"/>
      <c r="J468" s="611"/>
      <c r="K468" s="611"/>
      <c r="L468" s="611"/>
      <c r="M468" s="611"/>
      <c r="N468" s="611"/>
      <c r="O468" s="611"/>
      <c r="P468" s="611"/>
      <c r="Q468" s="611"/>
      <c r="R468" s="611"/>
      <c r="S468" s="606">
        <v>510</v>
      </c>
      <c r="T468" s="607"/>
      <c r="U468" s="607"/>
      <c r="V468" s="607"/>
      <c r="W468" s="607"/>
      <c r="X468" s="607"/>
      <c r="Y468" s="609"/>
      <c r="Z468" s="606">
        <v>2832</v>
      </c>
      <c r="AA468" s="607"/>
      <c r="AB468" s="607"/>
      <c r="AC468" s="607"/>
      <c r="AD468" s="607"/>
      <c r="AE468" s="607"/>
      <c r="AF468" s="607"/>
      <c r="AG468" s="607"/>
      <c r="AH468" s="607"/>
      <c r="AI468" s="608"/>
      <c r="AJ468" s="606">
        <v>203</v>
      </c>
      <c r="AK468" s="607"/>
      <c r="AL468" s="607"/>
      <c r="AM468" s="607"/>
      <c r="AN468" s="607"/>
      <c r="AO468" s="607"/>
      <c r="AP468" s="609"/>
      <c r="AQ468" s="606">
        <v>1495</v>
      </c>
      <c r="AR468" s="607"/>
      <c r="AS468" s="607"/>
      <c r="AT468" s="607"/>
      <c r="AU468" s="607"/>
      <c r="AV468" s="607"/>
      <c r="AW468" s="607"/>
      <c r="AX468" s="607"/>
      <c r="AY468" s="607"/>
      <c r="AZ468" s="608"/>
      <c r="BA468" s="606">
        <v>195</v>
      </c>
      <c r="BB468" s="607"/>
      <c r="BC468" s="607"/>
      <c r="BD468" s="607"/>
      <c r="BE468" s="607"/>
      <c r="BF468" s="607"/>
      <c r="BG468" s="609"/>
      <c r="BH468" s="606">
        <v>1352</v>
      </c>
      <c r="BI468" s="607"/>
      <c r="BJ468" s="607"/>
      <c r="BK468" s="607"/>
      <c r="BL468" s="607"/>
      <c r="BM468" s="607"/>
      <c r="BN468" s="607"/>
      <c r="BO468" s="607"/>
      <c r="BP468" s="607"/>
      <c r="BQ468" s="608"/>
    </row>
    <row r="469" spans="1:69" ht="15" customHeight="1">
      <c r="B469" s="21" t="s">
        <v>994</v>
      </c>
      <c r="BQ469" s="16" t="s">
        <v>788</v>
      </c>
    </row>
    <row r="471" spans="1:69" ht="15" customHeight="1">
      <c r="A471" s="14" t="s">
        <v>357</v>
      </c>
      <c r="BQ471" s="16" t="s">
        <v>160</v>
      </c>
    </row>
    <row r="472" spans="1:69" ht="3.75" customHeight="1"/>
    <row r="473" spans="1:69" ht="15" customHeight="1">
      <c r="B473" s="126" t="s">
        <v>12</v>
      </c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622">
        <v>38991</v>
      </c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6"/>
      <c r="AJ473" s="622">
        <v>41183</v>
      </c>
      <c r="AK473" s="126"/>
      <c r="AL473" s="126"/>
      <c r="AM473" s="126"/>
      <c r="AN473" s="126"/>
      <c r="AO473" s="126"/>
      <c r="AP473" s="126"/>
      <c r="AQ473" s="126"/>
      <c r="AR473" s="126"/>
      <c r="AS473" s="126"/>
      <c r="AT473" s="126"/>
      <c r="AU473" s="126"/>
      <c r="AV473" s="126"/>
      <c r="AW473" s="126"/>
      <c r="AX473" s="126"/>
      <c r="AY473" s="126"/>
      <c r="AZ473" s="126"/>
      <c r="BA473" s="622">
        <v>42644</v>
      </c>
      <c r="BB473" s="126"/>
      <c r="BC473" s="126"/>
      <c r="BD473" s="126"/>
      <c r="BE473" s="126"/>
      <c r="BF473" s="126"/>
      <c r="BG473" s="126"/>
      <c r="BH473" s="126"/>
      <c r="BI473" s="126"/>
      <c r="BJ473" s="126"/>
      <c r="BK473" s="126"/>
      <c r="BL473" s="126"/>
      <c r="BM473" s="126"/>
      <c r="BN473" s="126"/>
      <c r="BO473" s="126"/>
      <c r="BP473" s="126"/>
      <c r="BQ473" s="126"/>
    </row>
    <row r="474" spans="1:69" ht="15" customHeight="1"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 t="s">
        <v>154</v>
      </c>
      <c r="T474" s="126"/>
      <c r="U474" s="126"/>
      <c r="V474" s="126"/>
      <c r="W474" s="126"/>
      <c r="X474" s="126"/>
      <c r="Y474" s="126"/>
      <c r="Z474" s="126" t="s">
        <v>153</v>
      </c>
      <c r="AA474" s="126"/>
      <c r="AB474" s="126"/>
      <c r="AC474" s="126"/>
      <c r="AD474" s="126"/>
      <c r="AE474" s="126"/>
      <c r="AF474" s="126"/>
      <c r="AG474" s="126"/>
      <c r="AH474" s="126"/>
      <c r="AI474" s="126"/>
      <c r="AJ474" s="126" t="s">
        <v>154</v>
      </c>
      <c r="AK474" s="126"/>
      <c r="AL474" s="126"/>
      <c r="AM474" s="126"/>
      <c r="AN474" s="126"/>
      <c r="AO474" s="126"/>
      <c r="AP474" s="126"/>
      <c r="AQ474" s="126" t="s">
        <v>153</v>
      </c>
      <c r="AR474" s="126"/>
      <c r="AS474" s="126"/>
      <c r="AT474" s="126"/>
      <c r="AU474" s="126"/>
      <c r="AV474" s="126"/>
      <c r="AW474" s="126"/>
      <c r="AX474" s="126"/>
      <c r="AY474" s="126"/>
      <c r="AZ474" s="126"/>
      <c r="BA474" s="126" t="s">
        <v>154</v>
      </c>
      <c r="BB474" s="126"/>
      <c r="BC474" s="126"/>
      <c r="BD474" s="126"/>
      <c r="BE474" s="126"/>
      <c r="BF474" s="126"/>
      <c r="BG474" s="126"/>
      <c r="BH474" s="126" t="s">
        <v>153</v>
      </c>
      <c r="BI474" s="126"/>
      <c r="BJ474" s="126"/>
      <c r="BK474" s="126"/>
      <c r="BL474" s="126"/>
      <c r="BM474" s="126"/>
      <c r="BN474" s="126"/>
      <c r="BO474" s="126"/>
      <c r="BP474" s="126"/>
      <c r="BQ474" s="126"/>
    </row>
    <row r="475" spans="1:69" ht="15" customHeight="1">
      <c r="B475" s="126" t="s">
        <v>159</v>
      </c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612">
        <f>SUM(S476:Y481)</f>
        <v>2618</v>
      </c>
      <c r="T475" s="612"/>
      <c r="U475" s="612"/>
      <c r="V475" s="612"/>
      <c r="W475" s="612"/>
      <c r="X475" s="612"/>
      <c r="Y475" s="612"/>
      <c r="Z475" s="612">
        <f>SUM(Z476:AI480)</f>
        <v>19574</v>
      </c>
      <c r="AA475" s="612"/>
      <c r="AB475" s="612"/>
      <c r="AC475" s="612"/>
      <c r="AD475" s="612"/>
      <c r="AE475" s="612"/>
      <c r="AF475" s="612"/>
      <c r="AG475" s="612"/>
      <c r="AH475" s="612"/>
      <c r="AI475" s="612"/>
      <c r="AJ475" s="612">
        <f>SUM(AJ476:AP481)</f>
        <v>2560</v>
      </c>
      <c r="AK475" s="612"/>
      <c r="AL475" s="612"/>
      <c r="AM475" s="612"/>
      <c r="AN475" s="612"/>
      <c r="AO475" s="612"/>
      <c r="AP475" s="612"/>
      <c r="AQ475" s="612">
        <f>SUM(AQ476:AZ481)</f>
        <v>20141</v>
      </c>
      <c r="AR475" s="612"/>
      <c r="AS475" s="612"/>
      <c r="AT475" s="612"/>
      <c r="AU475" s="612"/>
      <c r="AV475" s="612"/>
      <c r="AW475" s="612"/>
      <c r="AX475" s="612"/>
      <c r="AY475" s="612"/>
      <c r="AZ475" s="612"/>
      <c r="BA475" s="612">
        <f>SUM(BA476:BG481)</f>
        <v>2509</v>
      </c>
      <c r="BB475" s="612"/>
      <c r="BC475" s="612"/>
      <c r="BD475" s="612"/>
      <c r="BE475" s="612"/>
      <c r="BF475" s="612"/>
      <c r="BG475" s="612"/>
      <c r="BH475" s="612">
        <f>SUM(BH476:BQ481)</f>
        <v>20643</v>
      </c>
      <c r="BI475" s="612"/>
      <c r="BJ475" s="612"/>
      <c r="BK475" s="612"/>
      <c r="BL475" s="612"/>
      <c r="BM475" s="612"/>
      <c r="BN475" s="612"/>
      <c r="BO475" s="612"/>
      <c r="BP475" s="612"/>
      <c r="BQ475" s="612"/>
    </row>
    <row r="476" spans="1:69" ht="15" customHeight="1">
      <c r="B476" s="144" t="s">
        <v>163</v>
      </c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451">
        <v>1629</v>
      </c>
      <c r="T476" s="452"/>
      <c r="U476" s="452"/>
      <c r="V476" s="452"/>
      <c r="W476" s="452"/>
      <c r="X476" s="452"/>
      <c r="Y476" s="453"/>
      <c r="Z476" s="451">
        <v>3440</v>
      </c>
      <c r="AA476" s="452"/>
      <c r="AB476" s="452"/>
      <c r="AC476" s="452"/>
      <c r="AD476" s="452"/>
      <c r="AE476" s="452"/>
      <c r="AF476" s="452"/>
      <c r="AG476" s="452"/>
      <c r="AH476" s="452"/>
      <c r="AI476" s="453"/>
      <c r="AJ476" s="451">
        <v>1540</v>
      </c>
      <c r="AK476" s="452"/>
      <c r="AL476" s="452"/>
      <c r="AM476" s="452"/>
      <c r="AN476" s="452"/>
      <c r="AO476" s="452"/>
      <c r="AP476" s="453"/>
      <c r="AQ476" s="451">
        <v>3298</v>
      </c>
      <c r="AR476" s="452"/>
      <c r="AS476" s="452"/>
      <c r="AT476" s="452"/>
      <c r="AU476" s="452"/>
      <c r="AV476" s="452"/>
      <c r="AW476" s="452"/>
      <c r="AX476" s="452"/>
      <c r="AY476" s="452"/>
      <c r="AZ476" s="453"/>
      <c r="BA476" s="451">
        <v>1513</v>
      </c>
      <c r="BB476" s="452"/>
      <c r="BC476" s="452"/>
      <c r="BD476" s="452"/>
      <c r="BE476" s="452"/>
      <c r="BF476" s="452"/>
      <c r="BG476" s="453"/>
      <c r="BH476" s="451">
        <v>3233</v>
      </c>
      <c r="BI476" s="452"/>
      <c r="BJ476" s="452"/>
      <c r="BK476" s="452"/>
      <c r="BL476" s="452"/>
      <c r="BM476" s="452"/>
      <c r="BN476" s="452"/>
      <c r="BO476" s="452"/>
      <c r="BP476" s="452"/>
      <c r="BQ476" s="453"/>
    </row>
    <row r="477" spans="1:69" ht="15" customHeight="1">
      <c r="B477" s="298" t="s">
        <v>164</v>
      </c>
      <c r="C477" s="298"/>
      <c r="D477" s="298"/>
      <c r="E477" s="298"/>
      <c r="F477" s="298"/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445">
        <v>524</v>
      </c>
      <c r="T477" s="446"/>
      <c r="U477" s="446"/>
      <c r="V477" s="446"/>
      <c r="W477" s="446"/>
      <c r="X477" s="446"/>
      <c r="Y477" s="447"/>
      <c r="Z477" s="445">
        <v>3401</v>
      </c>
      <c r="AA477" s="446"/>
      <c r="AB477" s="446"/>
      <c r="AC477" s="446"/>
      <c r="AD477" s="446"/>
      <c r="AE477" s="446"/>
      <c r="AF477" s="446"/>
      <c r="AG477" s="446"/>
      <c r="AH477" s="446"/>
      <c r="AI477" s="447"/>
      <c r="AJ477" s="445">
        <v>549</v>
      </c>
      <c r="AK477" s="446"/>
      <c r="AL477" s="446"/>
      <c r="AM477" s="446"/>
      <c r="AN477" s="446"/>
      <c r="AO477" s="446"/>
      <c r="AP477" s="447"/>
      <c r="AQ477" s="445">
        <v>3592</v>
      </c>
      <c r="AR477" s="446"/>
      <c r="AS477" s="446"/>
      <c r="AT477" s="446"/>
      <c r="AU477" s="446"/>
      <c r="AV477" s="446"/>
      <c r="AW477" s="446"/>
      <c r="AX477" s="446"/>
      <c r="AY477" s="446"/>
      <c r="AZ477" s="447"/>
      <c r="BA477" s="445">
        <v>492</v>
      </c>
      <c r="BB477" s="446"/>
      <c r="BC477" s="446"/>
      <c r="BD477" s="446"/>
      <c r="BE477" s="446"/>
      <c r="BF477" s="446"/>
      <c r="BG477" s="447"/>
      <c r="BH477" s="445">
        <v>3175</v>
      </c>
      <c r="BI477" s="446"/>
      <c r="BJ477" s="446"/>
      <c r="BK477" s="446"/>
      <c r="BL477" s="446"/>
      <c r="BM477" s="446"/>
      <c r="BN477" s="446"/>
      <c r="BO477" s="446"/>
      <c r="BP477" s="446"/>
      <c r="BQ477" s="447"/>
    </row>
    <row r="478" spans="1:69" ht="15" customHeight="1">
      <c r="B478" s="298" t="s">
        <v>165</v>
      </c>
      <c r="C478" s="298"/>
      <c r="D478" s="298"/>
      <c r="E478" s="298"/>
      <c r="F478" s="298"/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445">
        <v>280</v>
      </c>
      <c r="T478" s="446"/>
      <c r="U478" s="446"/>
      <c r="V478" s="446"/>
      <c r="W478" s="446"/>
      <c r="X478" s="446"/>
      <c r="Y478" s="447"/>
      <c r="Z478" s="445">
        <v>3796</v>
      </c>
      <c r="AA478" s="446"/>
      <c r="AB478" s="446"/>
      <c r="AC478" s="446"/>
      <c r="AD478" s="446"/>
      <c r="AE478" s="446"/>
      <c r="AF478" s="446"/>
      <c r="AG478" s="446"/>
      <c r="AH478" s="446"/>
      <c r="AI478" s="447"/>
      <c r="AJ478" s="445">
        <v>253</v>
      </c>
      <c r="AK478" s="446"/>
      <c r="AL478" s="446"/>
      <c r="AM478" s="446"/>
      <c r="AN478" s="446"/>
      <c r="AO478" s="446"/>
      <c r="AP478" s="447"/>
      <c r="AQ478" s="445">
        <v>3439</v>
      </c>
      <c r="AR478" s="446"/>
      <c r="AS478" s="446"/>
      <c r="AT478" s="446"/>
      <c r="AU478" s="446"/>
      <c r="AV478" s="446"/>
      <c r="AW478" s="446"/>
      <c r="AX478" s="446"/>
      <c r="AY478" s="446"/>
      <c r="AZ478" s="447"/>
      <c r="BA478" s="445">
        <v>269</v>
      </c>
      <c r="BB478" s="446"/>
      <c r="BC478" s="446"/>
      <c r="BD478" s="446"/>
      <c r="BE478" s="446"/>
      <c r="BF478" s="446"/>
      <c r="BG478" s="447"/>
      <c r="BH478" s="445">
        <v>3560</v>
      </c>
      <c r="BI478" s="446"/>
      <c r="BJ478" s="446"/>
      <c r="BK478" s="446"/>
      <c r="BL478" s="446"/>
      <c r="BM478" s="446"/>
      <c r="BN478" s="446"/>
      <c r="BO478" s="446"/>
      <c r="BP478" s="446"/>
      <c r="BQ478" s="447"/>
    </row>
    <row r="479" spans="1:69" ht="15" customHeight="1">
      <c r="B479" s="298" t="s">
        <v>166</v>
      </c>
      <c r="C479" s="298"/>
      <c r="D479" s="298"/>
      <c r="E479" s="298"/>
      <c r="F479" s="298"/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445">
        <v>85</v>
      </c>
      <c r="T479" s="446"/>
      <c r="U479" s="446"/>
      <c r="V479" s="446"/>
      <c r="W479" s="446"/>
      <c r="X479" s="446"/>
      <c r="Y479" s="447"/>
      <c r="Z479" s="445">
        <v>1972</v>
      </c>
      <c r="AA479" s="446"/>
      <c r="AB479" s="446"/>
      <c r="AC479" s="446"/>
      <c r="AD479" s="446"/>
      <c r="AE479" s="446"/>
      <c r="AF479" s="446"/>
      <c r="AG479" s="446"/>
      <c r="AH479" s="446"/>
      <c r="AI479" s="447"/>
      <c r="AJ479" s="445">
        <v>102</v>
      </c>
      <c r="AK479" s="446"/>
      <c r="AL479" s="446"/>
      <c r="AM479" s="446"/>
      <c r="AN479" s="446"/>
      <c r="AO479" s="446"/>
      <c r="AP479" s="447"/>
      <c r="AQ479" s="445">
        <v>2438</v>
      </c>
      <c r="AR479" s="446"/>
      <c r="AS479" s="446"/>
      <c r="AT479" s="446"/>
      <c r="AU479" s="446"/>
      <c r="AV479" s="446"/>
      <c r="AW479" s="446"/>
      <c r="AX479" s="446"/>
      <c r="AY479" s="446"/>
      <c r="AZ479" s="447"/>
      <c r="BA479" s="445">
        <v>101</v>
      </c>
      <c r="BB479" s="446"/>
      <c r="BC479" s="446"/>
      <c r="BD479" s="446"/>
      <c r="BE479" s="446"/>
      <c r="BF479" s="446"/>
      <c r="BG479" s="447"/>
      <c r="BH479" s="445">
        <v>2394</v>
      </c>
      <c r="BI479" s="446"/>
      <c r="BJ479" s="446"/>
      <c r="BK479" s="446"/>
      <c r="BL479" s="446"/>
      <c r="BM479" s="446"/>
      <c r="BN479" s="446"/>
      <c r="BO479" s="446"/>
      <c r="BP479" s="446"/>
      <c r="BQ479" s="447"/>
    </row>
    <row r="480" spans="1:69" ht="15" customHeight="1">
      <c r="B480" s="298" t="s">
        <v>167</v>
      </c>
      <c r="C480" s="298"/>
      <c r="D480" s="298"/>
      <c r="E480" s="298"/>
      <c r="F480" s="298"/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445">
        <v>100</v>
      </c>
      <c r="T480" s="446"/>
      <c r="U480" s="446"/>
      <c r="V480" s="446"/>
      <c r="W480" s="446"/>
      <c r="X480" s="446"/>
      <c r="Y480" s="447"/>
      <c r="Z480" s="445">
        <v>6965</v>
      </c>
      <c r="AA480" s="446"/>
      <c r="AB480" s="446"/>
      <c r="AC480" s="446"/>
      <c r="AD480" s="446"/>
      <c r="AE480" s="446"/>
      <c r="AF480" s="446"/>
      <c r="AG480" s="446"/>
      <c r="AH480" s="446"/>
      <c r="AI480" s="447"/>
      <c r="AJ480" s="445">
        <v>110</v>
      </c>
      <c r="AK480" s="446"/>
      <c r="AL480" s="446"/>
      <c r="AM480" s="446"/>
      <c r="AN480" s="446"/>
      <c r="AO480" s="446"/>
      <c r="AP480" s="447"/>
      <c r="AQ480" s="445">
        <v>7374</v>
      </c>
      <c r="AR480" s="446"/>
      <c r="AS480" s="446"/>
      <c r="AT480" s="446"/>
      <c r="AU480" s="446"/>
      <c r="AV480" s="446"/>
      <c r="AW480" s="446"/>
      <c r="AX480" s="446"/>
      <c r="AY480" s="446"/>
      <c r="AZ480" s="447"/>
      <c r="BA480" s="445">
        <v>122</v>
      </c>
      <c r="BB480" s="446"/>
      <c r="BC480" s="446"/>
      <c r="BD480" s="446"/>
      <c r="BE480" s="446"/>
      <c r="BF480" s="446"/>
      <c r="BG480" s="447"/>
      <c r="BH480" s="445">
        <v>8281</v>
      </c>
      <c r="BI480" s="446"/>
      <c r="BJ480" s="446"/>
      <c r="BK480" s="446"/>
      <c r="BL480" s="446"/>
      <c r="BM480" s="446"/>
      <c r="BN480" s="446"/>
      <c r="BO480" s="446"/>
      <c r="BP480" s="446"/>
      <c r="BQ480" s="447"/>
    </row>
    <row r="481" spans="1:69" ht="15" customHeight="1">
      <c r="B481" s="167" t="s">
        <v>168</v>
      </c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436" t="s">
        <v>453</v>
      </c>
      <c r="T481" s="437"/>
      <c r="U481" s="437"/>
      <c r="V481" s="437"/>
      <c r="W481" s="437"/>
      <c r="X481" s="437"/>
      <c r="Y481" s="438"/>
      <c r="Z481" s="436" t="s">
        <v>453</v>
      </c>
      <c r="AA481" s="437"/>
      <c r="AB481" s="437"/>
      <c r="AC481" s="437"/>
      <c r="AD481" s="437"/>
      <c r="AE481" s="437"/>
      <c r="AF481" s="437"/>
      <c r="AG481" s="437"/>
      <c r="AH481" s="437"/>
      <c r="AI481" s="438"/>
      <c r="AJ481" s="436">
        <v>6</v>
      </c>
      <c r="AK481" s="437"/>
      <c r="AL481" s="437"/>
      <c r="AM481" s="437"/>
      <c r="AN481" s="437"/>
      <c r="AO481" s="437"/>
      <c r="AP481" s="438"/>
      <c r="AQ481" s="436" t="s">
        <v>770</v>
      </c>
      <c r="AR481" s="437"/>
      <c r="AS481" s="437"/>
      <c r="AT481" s="437"/>
      <c r="AU481" s="437"/>
      <c r="AV481" s="437"/>
      <c r="AW481" s="437"/>
      <c r="AX481" s="437"/>
      <c r="AY481" s="437"/>
      <c r="AZ481" s="438"/>
      <c r="BA481" s="436">
        <v>12</v>
      </c>
      <c r="BB481" s="437"/>
      <c r="BC481" s="437"/>
      <c r="BD481" s="437"/>
      <c r="BE481" s="437"/>
      <c r="BF481" s="437"/>
      <c r="BG481" s="438"/>
      <c r="BH481" s="436" t="s">
        <v>770</v>
      </c>
      <c r="BI481" s="437"/>
      <c r="BJ481" s="437"/>
      <c r="BK481" s="437"/>
      <c r="BL481" s="437"/>
      <c r="BM481" s="437"/>
      <c r="BN481" s="437"/>
      <c r="BO481" s="437"/>
      <c r="BP481" s="437"/>
      <c r="BQ481" s="438"/>
    </row>
    <row r="482" spans="1:69" ht="15" customHeight="1">
      <c r="BQ482" s="16" t="s">
        <v>788</v>
      </c>
    </row>
    <row r="484" spans="1:69" ht="15" customHeight="1">
      <c r="A484" s="25" t="s">
        <v>169</v>
      </c>
    </row>
    <row r="485" spans="1:69" ht="15" customHeight="1">
      <c r="A485" s="14" t="s">
        <v>170</v>
      </c>
      <c r="BQ485" s="16" t="s">
        <v>737</v>
      </c>
    </row>
    <row r="486" spans="1:69" ht="3.75" customHeight="1"/>
    <row r="487" spans="1:69" ht="15" customHeight="1">
      <c r="B487" s="126" t="s">
        <v>503</v>
      </c>
      <c r="C487" s="126"/>
      <c r="D487" s="126"/>
      <c r="E487" s="126"/>
      <c r="F487" s="126"/>
      <c r="G487" s="126"/>
      <c r="H487" s="126"/>
      <c r="I487" s="126"/>
      <c r="J487" s="126" t="s">
        <v>177</v>
      </c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6"/>
      <c r="AJ487" s="126"/>
      <c r="AK487" s="126"/>
      <c r="AL487" s="126"/>
      <c r="AM487" s="126"/>
      <c r="AN487" s="126"/>
      <c r="AO487" s="126"/>
      <c r="AP487" s="126"/>
      <c r="AQ487" s="126"/>
      <c r="AR487" s="126"/>
      <c r="AS487" s="126"/>
      <c r="AT487" s="126"/>
      <c r="AU487" s="126"/>
      <c r="AV487" s="126"/>
      <c r="AW487" s="126"/>
      <c r="AX487" s="126"/>
      <c r="AY487" s="126"/>
      <c r="AZ487" s="126"/>
      <c r="BA487" s="126"/>
      <c r="BB487" s="126"/>
      <c r="BC487" s="126"/>
      <c r="BD487" s="126"/>
      <c r="BE487" s="126"/>
      <c r="BF487" s="126"/>
      <c r="BG487" s="126"/>
      <c r="BH487" s="126"/>
      <c r="BI487" s="126"/>
      <c r="BJ487" s="126"/>
      <c r="BK487" s="126"/>
      <c r="BL487" s="126"/>
      <c r="BM487" s="126"/>
      <c r="BN487" s="126"/>
      <c r="BO487" s="126"/>
      <c r="BP487" s="126"/>
      <c r="BQ487" s="126"/>
    </row>
    <row r="488" spans="1:69" ht="15" customHeight="1">
      <c r="B488" s="126"/>
      <c r="C488" s="126"/>
      <c r="D488" s="126"/>
      <c r="E488" s="126"/>
      <c r="F488" s="126"/>
      <c r="G488" s="126"/>
      <c r="H488" s="126"/>
      <c r="I488" s="126"/>
      <c r="J488" s="126" t="s">
        <v>15</v>
      </c>
      <c r="K488" s="126"/>
      <c r="L488" s="126"/>
      <c r="M488" s="126"/>
      <c r="N488" s="126"/>
      <c r="O488" s="126"/>
      <c r="P488" s="126"/>
      <c r="Q488" s="126"/>
      <c r="R488" s="126"/>
      <c r="S488" s="126"/>
      <c r="T488" s="126" t="s">
        <v>171</v>
      </c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 t="s">
        <v>172</v>
      </c>
      <c r="AE488" s="126"/>
      <c r="AF488" s="126"/>
      <c r="AG488" s="126"/>
      <c r="AH488" s="126"/>
      <c r="AI488" s="126"/>
      <c r="AJ488" s="126"/>
      <c r="AK488" s="126"/>
      <c r="AL488" s="126"/>
      <c r="AM488" s="126"/>
      <c r="AN488" s="126" t="s">
        <v>176</v>
      </c>
      <c r="AO488" s="126"/>
      <c r="AP488" s="126"/>
      <c r="AQ488" s="126"/>
      <c r="AR488" s="126"/>
      <c r="AS488" s="126"/>
      <c r="AT488" s="126"/>
      <c r="AU488" s="126"/>
      <c r="AV488" s="126"/>
      <c r="AW488" s="126"/>
      <c r="AX488" s="126"/>
      <c r="AY488" s="126"/>
      <c r="AZ488" s="126"/>
      <c r="BA488" s="126"/>
      <c r="BB488" s="126"/>
      <c r="BC488" s="126"/>
      <c r="BD488" s="126"/>
      <c r="BE488" s="126"/>
      <c r="BF488" s="126"/>
      <c r="BG488" s="126"/>
      <c r="BH488" s="126"/>
      <c r="BI488" s="126"/>
      <c r="BJ488" s="126"/>
      <c r="BK488" s="126"/>
      <c r="BL488" s="126"/>
      <c r="BM488" s="126"/>
      <c r="BN488" s="126"/>
      <c r="BO488" s="126"/>
      <c r="BP488" s="126"/>
      <c r="BQ488" s="126"/>
    </row>
    <row r="489" spans="1:69" ht="15" customHeight="1"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6"/>
      <c r="AJ489" s="126"/>
      <c r="AK489" s="126"/>
      <c r="AL489" s="126"/>
      <c r="AM489" s="126"/>
      <c r="AN489" s="126" t="s">
        <v>173</v>
      </c>
      <c r="AO489" s="126"/>
      <c r="AP489" s="126"/>
      <c r="AQ489" s="126"/>
      <c r="AR489" s="126"/>
      <c r="AS489" s="126"/>
      <c r="AT489" s="126"/>
      <c r="AU489" s="126"/>
      <c r="AV489" s="126"/>
      <c r="AW489" s="126"/>
      <c r="AX489" s="126" t="s">
        <v>174</v>
      </c>
      <c r="AY489" s="126"/>
      <c r="AZ489" s="126"/>
      <c r="BA489" s="126"/>
      <c r="BB489" s="126"/>
      <c r="BC489" s="126"/>
      <c r="BD489" s="126"/>
      <c r="BE489" s="126"/>
      <c r="BF489" s="126"/>
      <c r="BG489" s="126"/>
      <c r="BH489" s="126" t="s">
        <v>175</v>
      </c>
      <c r="BI489" s="126"/>
      <c r="BJ489" s="126"/>
      <c r="BK489" s="126"/>
      <c r="BL489" s="126"/>
      <c r="BM489" s="126"/>
      <c r="BN489" s="126"/>
      <c r="BO489" s="126"/>
      <c r="BP489" s="126"/>
      <c r="BQ489" s="126"/>
    </row>
    <row r="490" spans="1:69" ht="15" customHeight="1">
      <c r="B490" s="144" t="s">
        <v>739</v>
      </c>
      <c r="C490" s="144"/>
      <c r="D490" s="144"/>
      <c r="E490" s="144"/>
      <c r="F490" s="144"/>
      <c r="G490" s="144"/>
      <c r="H490" s="144"/>
      <c r="I490" s="144"/>
      <c r="J490" s="671">
        <v>3854</v>
      </c>
      <c r="K490" s="671"/>
      <c r="L490" s="671"/>
      <c r="M490" s="671"/>
      <c r="N490" s="671"/>
      <c r="O490" s="671"/>
      <c r="P490" s="671"/>
      <c r="Q490" s="671"/>
      <c r="R490" s="671"/>
      <c r="S490" s="671"/>
      <c r="T490" s="671">
        <v>3120</v>
      </c>
      <c r="U490" s="671"/>
      <c r="V490" s="671"/>
      <c r="W490" s="671"/>
      <c r="X490" s="671"/>
      <c r="Y490" s="671"/>
      <c r="Z490" s="671"/>
      <c r="AA490" s="671"/>
      <c r="AB490" s="671"/>
      <c r="AC490" s="671"/>
      <c r="AD490" s="671">
        <v>734</v>
      </c>
      <c r="AE490" s="671"/>
      <c r="AF490" s="671"/>
      <c r="AG490" s="671"/>
      <c r="AH490" s="671"/>
      <c r="AI490" s="671"/>
      <c r="AJ490" s="671"/>
      <c r="AK490" s="671"/>
      <c r="AL490" s="671"/>
      <c r="AM490" s="671"/>
      <c r="AN490" s="671">
        <v>392</v>
      </c>
      <c r="AO490" s="671"/>
      <c r="AP490" s="671"/>
      <c r="AQ490" s="671"/>
      <c r="AR490" s="671"/>
      <c r="AS490" s="671"/>
      <c r="AT490" s="671"/>
      <c r="AU490" s="671"/>
      <c r="AV490" s="671"/>
      <c r="AW490" s="671"/>
      <c r="AX490" s="671">
        <v>929</v>
      </c>
      <c r="AY490" s="671"/>
      <c r="AZ490" s="671"/>
      <c r="BA490" s="671"/>
      <c r="BB490" s="671"/>
      <c r="BC490" s="671"/>
      <c r="BD490" s="671"/>
      <c r="BE490" s="671"/>
      <c r="BF490" s="671"/>
      <c r="BG490" s="671"/>
      <c r="BH490" s="671">
        <v>2533</v>
      </c>
      <c r="BI490" s="671"/>
      <c r="BJ490" s="671"/>
      <c r="BK490" s="671"/>
      <c r="BL490" s="671"/>
      <c r="BM490" s="671"/>
      <c r="BN490" s="671"/>
      <c r="BO490" s="671"/>
      <c r="BP490" s="671"/>
      <c r="BQ490" s="671"/>
    </row>
    <row r="491" spans="1:69" ht="15" customHeight="1">
      <c r="B491" s="298" t="s">
        <v>573</v>
      </c>
      <c r="C491" s="298"/>
      <c r="D491" s="298"/>
      <c r="E491" s="298"/>
      <c r="F491" s="298"/>
      <c r="G491" s="298"/>
      <c r="H491" s="298"/>
      <c r="I491" s="298"/>
      <c r="J491" s="670">
        <v>3621</v>
      </c>
      <c r="K491" s="670"/>
      <c r="L491" s="670"/>
      <c r="M491" s="670"/>
      <c r="N491" s="670"/>
      <c r="O491" s="670"/>
      <c r="P491" s="670"/>
      <c r="Q491" s="670"/>
      <c r="R491" s="670"/>
      <c r="S491" s="670"/>
      <c r="T491" s="670">
        <v>2882</v>
      </c>
      <c r="U491" s="670"/>
      <c r="V491" s="670"/>
      <c r="W491" s="670"/>
      <c r="X491" s="670"/>
      <c r="Y491" s="670"/>
      <c r="Z491" s="670"/>
      <c r="AA491" s="670"/>
      <c r="AB491" s="670"/>
      <c r="AC491" s="670"/>
      <c r="AD491" s="670">
        <v>739</v>
      </c>
      <c r="AE491" s="670"/>
      <c r="AF491" s="670"/>
      <c r="AG491" s="670"/>
      <c r="AH491" s="670"/>
      <c r="AI491" s="670"/>
      <c r="AJ491" s="670"/>
      <c r="AK491" s="670"/>
      <c r="AL491" s="670"/>
      <c r="AM491" s="670"/>
      <c r="AN491" s="670">
        <v>257</v>
      </c>
      <c r="AO491" s="670"/>
      <c r="AP491" s="670"/>
      <c r="AQ491" s="670"/>
      <c r="AR491" s="670"/>
      <c r="AS491" s="670"/>
      <c r="AT491" s="670"/>
      <c r="AU491" s="670"/>
      <c r="AV491" s="670"/>
      <c r="AW491" s="670"/>
      <c r="AX491" s="670">
        <v>879</v>
      </c>
      <c r="AY491" s="670"/>
      <c r="AZ491" s="670"/>
      <c r="BA491" s="670"/>
      <c r="BB491" s="670"/>
      <c r="BC491" s="670"/>
      <c r="BD491" s="670"/>
      <c r="BE491" s="670"/>
      <c r="BF491" s="670"/>
      <c r="BG491" s="670"/>
      <c r="BH491" s="670">
        <v>1746</v>
      </c>
      <c r="BI491" s="670"/>
      <c r="BJ491" s="670"/>
      <c r="BK491" s="670"/>
      <c r="BL491" s="670"/>
      <c r="BM491" s="670"/>
      <c r="BN491" s="670"/>
      <c r="BO491" s="670"/>
      <c r="BP491" s="670"/>
      <c r="BQ491" s="670"/>
    </row>
    <row r="492" spans="1:69" ht="15" customHeight="1">
      <c r="B492" s="298" t="s">
        <v>556</v>
      </c>
      <c r="C492" s="298"/>
      <c r="D492" s="298"/>
      <c r="E492" s="298"/>
      <c r="F492" s="298"/>
      <c r="G492" s="298"/>
      <c r="H492" s="298"/>
      <c r="I492" s="298"/>
      <c r="J492" s="670">
        <v>3404</v>
      </c>
      <c r="K492" s="670"/>
      <c r="L492" s="670"/>
      <c r="M492" s="670"/>
      <c r="N492" s="670"/>
      <c r="O492" s="670"/>
      <c r="P492" s="670"/>
      <c r="Q492" s="670"/>
      <c r="R492" s="670"/>
      <c r="S492" s="670"/>
      <c r="T492" s="670">
        <v>2584</v>
      </c>
      <c r="U492" s="670"/>
      <c r="V492" s="670"/>
      <c r="W492" s="670"/>
      <c r="X492" s="670"/>
      <c r="Y492" s="670"/>
      <c r="Z492" s="670"/>
      <c r="AA492" s="670"/>
      <c r="AB492" s="670"/>
      <c r="AC492" s="670"/>
      <c r="AD492" s="670">
        <v>820</v>
      </c>
      <c r="AE492" s="670"/>
      <c r="AF492" s="670"/>
      <c r="AG492" s="670"/>
      <c r="AH492" s="670"/>
      <c r="AI492" s="670"/>
      <c r="AJ492" s="670"/>
      <c r="AK492" s="670"/>
      <c r="AL492" s="670"/>
      <c r="AM492" s="670"/>
      <c r="AN492" s="670">
        <v>236</v>
      </c>
      <c r="AO492" s="670"/>
      <c r="AP492" s="670"/>
      <c r="AQ492" s="670"/>
      <c r="AR492" s="670"/>
      <c r="AS492" s="670"/>
      <c r="AT492" s="670"/>
      <c r="AU492" s="670"/>
      <c r="AV492" s="670"/>
      <c r="AW492" s="670"/>
      <c r="AX492" s="670">
        <v>701</v>
      </c>
      <c r="AY492" s="670"/>
      <c r="AZ492" s="670"/>
      <c r="BA492" s="670"/>
      <c r="BB492" s="670"/>
      <c r="BC492" s="670"/>
      <c r="BD492" s="670"/>
      <c r="BE492" s="670"/>
      <c r="BF492" s="670"/>
      <c r="BG492" s="670"/>
      <c r="BH492" s="670">
        <v>1647</v>
      </c>
      <c r="BI492" s="670"/>
      <c r="BJ492" s="670"/>
      <c r="BK492" s="670"/>
      <c r="BL492" s="670"/>
      <c r="BM492" s="670"/>
      <c r="BN492" s="670"/>
      <c r="BO492" s="670"/>
      <c r="BP492" s="670"/>
      <c r="BQ492" s="670"/>
    </row>
    <row r="493" spans="1:69" ht="15" customHeight="1">
      <c r="B493" s="298" t="s">
        <v>491</v>
      </c>
      <c r="C493" s="298"/>
      <c r="D493" s="298"/>
      <c r="E493" s="298"/>
      <c r="F493" s="298"/>
      <c r="G493" s="298"/>
      <c r="H493" s="298"/>
      <c r="I493" s="298"/>
      <c r="J493" s="670">
        <v>1493</v>
      </c>
      <c r="K493" s="670"/>
      <c r="L493" s="670"/>
      <c r="M493" s="670"/>
      <c r="N493" s="670"/>
      <c r="O493" s="670"/>
      <c r="P493" s="670"/>
      <c r="Q493" s="670"/>
      <c r="R493" s="670"/>
      <c r="S493" s="670"/>
      <c r="T493" s="670">
        <v>582</v>
      </c>
      <c r="U493" s="670"/>
      <c r="V493" s="670"/>
      <c r="W493" s="670"/>
      <c r="X493" s="670"/>
      <c r="Y493" s="670"/>
      <c r="Z493" s="670"/>
      <c r="AA493" s="670"/>
      <c r="AB493" s="670"/>
      <c r="AC493" s="670"/>
      <c r="AD493" s="670">
        <v>911</v>
      </c>
      <c r="AE493" s="670"/>
      <c r="AF493" s="670"/>
      <c r="AG493" s="670"/>
      <c r="AH493" s="670"/>
      <c r="AI493" s="670"/>
      <c r="AJ493" s="670"/>
      <c r="AK493" s="670"/>
      <c r="AL493" s="670"/>
      <c r="AM493" s="670"/>
      <c r="AN493" s="670">
        <v>161</v>
      </c>
      <c r="AO493" s="670"/>
      <c r="AP493" s="670"/>
      <c r="AQ493" s="670"/>
      <c r="AR493" s="670"/>
      <c r="AS493" s="670"/>
      <c r="AT493" s="670"/>
      <c r="AU493" s="670"/>
      <c r="AV493" s="670"/>
      <c r="AW493" s="670"/>
      <c r="AX493" s="670">
        <v>137</v>
      </c>
      <c r="AY493" s="670"/>
      <c r="AZ493" s="670"/>
      <c r="BA493" s="670"/>
      <c r="BB493" s="670"/>
      <c r="BC493" s="670"/>
      <c r="BD493" s="670"/>
      <c r="BE493" s="670"/>
      <c r="BF493" s="670"/>
      <c r="BG493" s="670"/>
      <c r="BH493" s="670">
        <v>284</v>
      </c>
      <c r="BI493" s="670"/>
      <c r="BJ493" s="670"/>
      <c r="BK493" s="670"/>
      <c r="BL493" s="670"/>
      <c r="BM493" s="670"/>
      <c r="BN493" s="670"/>
      <c r="BO493" s="670"/>
      <c r="BP493" s="670"/>
      <c r="BQ493" s="670"/>
    </row>
    <row r="494" spans="1:69" ht="15" customHeight="1">
      <c r="B494" s="300" t="s">
        <v>841</v>
      </c>
      <c r="C494" s="300"/>
      <c r="D494" s="300"/>
      <c r="E494" s="300"/>
      <c r="F494" s="300"/>
      <c r="G494" s="300"/>
      <c r="H494" s="300"/>
      <c r="I494" s="300"/>
      <c r="J494" s="689">
        <v>1279</v>
      </c>
      <c r="K494" s="689"/>
      <c r="L494" s="689"/>
      <c r="M494" s="689"/>
      <c r="N494" s="689"/>
      <c r="O494" s="689"/>
      <c r="P494" s="689"/>
      <c r="Q494" s="689"/>
      <c r="R494" s="689"/>
      <c r="S494" s="689"/>
      <c r="T494" s="689">
        <v>467</v>
      </c>
      <c r="U494" s="689"/>
      <c r="V494" s="689"/>
      <c r="W494" s="689"/>
      <c r="X494" s="689"/>
      <c r="Y494" s="689"/>
      <c r="Z494" s="689"/>
      <c r="AA494" s="689"/>
      <c r="AB494" s="689"/>
      <c r="AC494" s="689"/>
      <c r="AD494" s="689">
        <v>812</v>
      </c>
      <c r="AE494" s="689"/>
      <c r="AF494" s="689"/>
      <c r="AG494" s="689"/>
      <c r="AH494" s="689"/>
      <c r="AI494" s="689"/>
      <c r="AJ494" s="689"/>
      <c r="AK494" s="689"/>
      <c r="AL494" s="689"/>
      <c r="AM494" s="689"/>
      <c r="AN494" s="689">
        <v>137</v>
      </c>
      <c r="AO494" s="689"/>
      <c r="AP494" s="689"/>
      <c r="AQ494" s="689"/>
      <c r="AR494" s="689"/>
      <c r="AS494" s="689"/>
      <c r="AT494" s="689"/>
      <c r="AU494" s="689"/>
      <c r="AV494" s="689"/>
      <c r="AW494" s="689"/>
      <c r="AX494" s="689">
        <v>100</v>
      </c>
      <c r="AY494" s="689"/>
      <c r="AZ494" s="689"/>
      <c r="BA494" s="689"/>
      <c r="BB494" s="689"/>
      <c r="BC494" s="689"/>
      <c r="BD494" s="689"/>
      <c r="BE494" s="689"/>
      <c r="BF494" s="689"/>
      <c r="BG494" s="689"/>
      <c r="BH494" s="689">
        <v>230</v>
      </c>
      <c r="BI494" s="689"/>
      <c r="BJ494" s="689"/>
      <c r="BK494" s="689"/>
      <c r="BL494" s="689"/>
      <c r="BM494" s="689"/>
      <c r="BN494" s="689"/>
      <c r="BO494" s="689"/>
      <c r="BP494" s="689"/>
      <c r="BQ494" s="689"/>
    </row>
    <row r="495" spans="1:69" ht="15" customHeight="1">
      <c r="BQ495" s="16" t="s">
        <v>178</v>
      </c>
    </row>
    <row r="497" spans="1:69" ht="15" customHeight="1">
      <c r="A497" s="14" t="s">
        <v>179</v>
      </c>
      <c r="BQ497" s="16" t="s">
        <v>737</v>
      </c>
    </row>
    <row r="498" spans="1:69" ht="3.75" customHeight="1"/>
    <row r="499" spans="1:69" ht="15" customHeight="1">
      <c r="B499" s="126" t="s">
        <v>503</v>
      </c>
      <c r="C499" s="126"/>
      <c r="D499" s="126"/>
      <c r="E499" s="126"/>
      <c r="F499" s="126"/>
      <c r="G499" s="126"/>
      <c r="H499" s="126"/>
      <c r="I499" s="126"/>
      <c r="J499" s="126"/>
      <c r="K499" s="126"/>
      <c r="L499" s="126" t="s">
        <v>613</v>
      </c>
      <c r="M499" s="126"/>
      <c r="N499" s="126"/>
      <c r="O499" s="126"/>
      <c r="P499" s="126"/>
      <c r="Q499" s="126"/>
      <c r="R499" s="126"/>
      <c r="S499" s="126"/>
      <c r="T499" s="666" t="s">
        <v>180</v>
      </c>
      <c r="U499" s="126"/>
      <c r="V499" s="126"/>
      <c r="W499" s="126"/>
      <c r="X499" s="126"/>
      <c r="Y499" s="666" t="s">
        <v>181</v>
      </c>
      <c r="Z499" s="126"/>
      <c r="AA499" s="126"/>
      <c r="AB499" s="126"/>
      <c r="AC499" s="126"/>
      <c r="AD499" s="660" t="s">
        <v>455</v>
      </c>
      <c r="AE499" s="660"/>
      <c r="AF499" s="660"/>
      <c r="AG499" s="660"/>
      <c r="AH499" s="660"/>
      <c r="AI499" s="660" t="s">
        <v>456</v>
      </c>
      <c r="AJ499" s="660"/>
      <c r="AK499" s="660"/>
      <c r="AL499" s="660"/>
      <c r="AM499" s="660"/>
      <c r="AN499" s="660" t="s">
        <v>457</v>
      </c>
      <c r="AO499" s="660"/>
      <c r="AP499" s="660"/>
      <c r="AQ499" s="660"/>
      <c r="AR499" s="660"/>
      <c r="AS499" s="660" t="s">
        <v>458</v>
      </c>
      <c r="AT499" s="660"/>
      <c r="AU499" s="660"/>
      <c r="AV499" s="660"/>
      <c r="AW499" s="660"/>
      <c r="AX499" s="660" t="s">
        <v>459</v>
      </c>
      <c r="AY499" s="660"/>
      <c r="AZ499" s="660"/>
      <c r="BA499" s="660"/>
      <c r="BB499" s="660"/>
      <c r="BC499" s="660" t="s">
        <v>460</v>
      </c>
      <c r="BD499" s="660"/>
      <c r="BE499" s="660"/>
      <c r="BF499" s="660"/>
      <c r="BG499" s="660"/>
      <c r="BH499" s="660" t="s">
        <v>461</v>
      </c>
      <c r="BI499" s="660"/>
      <c r="BJ499" s="660"/>
      <c r="BK499" s="660"/>
      <c r="BL499" s="660"/>
      <c r="BM499" s="660" t="s">
        <v>182</v>
      </c>
      <c r="BN499" s="660"/>
      <c r="BO499" s="660"/>
      <c r="BP499" s="660"/>
      <c r="BQ499" s="660"/>
    </row>
    <row r="500" spans="1:69" ht="15" customHeight="1"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660"/>
      <c r="AE500" s="660"/>
      <c r="AF500" s="660"/>
      <c r="AG500" s="660"/>
      <c r="AH500" s="660"/>
      <c r="AI500" s="660"/>
      <c r="AJ500" s="660"/>
      <c r="AK500" s="660"/>
      <c r="AL500" s="660"/>
      <c r="AM500" s="660"/>
      <c r="AN500" s="660"/>
      <c r="AO500" s="660"/>
      <c r="AP500" s="660"/>
      <c r="AQ500" s="660"/>
      <c r="AR500" s="660"/>
      <c r="AS500" s="660"/>
      <c r="AT500" s="660"/>
      <c r="AU500" s="660"/>
      <c r="AV500" s="660"/>
      <c r="AW500" s="660"/>
      <c r="AX500" s="660"/>
      <c r="AY500" s="660"/>
      <c r="AZ500" s="660"/>
      <c r="BA500" s="660"/>
      <c r="BB500" s="660"/>
      <c r="BC500" s="660"/>
      <c r="BD500" s="660"/>
      <c r="BE500" s="660"/>
      <c r="BF500" s="660"/>
      <c r="BG500" s="660"/>
      <c r="BH500" s="660"/>
      <c r="BI500" s="660"/>
      <c r="BJ500" s="660"/>
      <c r="BK500" s="660"/>
      <c r="BL500" s="660"/>
      <c r="BM500" s="660"/>
      <c r="BN500" s="660"/>
      <c r="BO500" s="660"/>
      <c r="BP500" s="660"/>
      <c r="BQ500" s="660"/>
    </row>
    <row r="501" spans="1:69" ht="15" customHeight="1">
      <c r="B501" s="144" t="s">
        <v>573</v>
      </c>
      <c r="C501" s="144"/>
      <c r="D501" s="144"/>
      <c r="E501" s="144"/>
      <c r="F501" s="144"/>
      <c r="G501" s="144"/>
      <c r="H501" s="144"/>
      <c r="I501" s="144"/>
      <c r="J501" s="144"/>
      <c r="K501" s="144"/>
      <c r="L501" s="662">
        <v>3621</v>
      </c>
      <c r="M501" s="662"/>
      <c r="N501" s="662"/>
      <c r="O501" s="662"/>
      <c r="P501" s="662"/>
      <c r="Q501" s="662"/>
      <c r="R501" s="662"/>
      <c r="S501" s="662"/>
      <c r="T501" s="662">
        <v>7</v>
      </c>
      <c r="U501" s="662"/>
      <c r="V501" s="662"/>
      <c r="W501" s="662"/>
      <c r="X501" s="662"/>
      <c r="Y501" s="662">
        <v>741</v>
      </c>
      <c r="Z501" s="662"/>
      <c r="AA501" s="662"/>
      <c r="AB501" s="662"/>
      <c r="AC501" s="662"/>
      <c r="AD501" s="662">
        <v>683</v>
      </c>
      <c r="AE501" s="662"/>
      <c r="AF501" s="662"/>
      <c r="AG501" s="662"/>
      <c r="AH501" s="662"/>
      <c r="AI501" s="662">
        <v>1271</v>
      </c>
      <c r="AJ501" s="662"/>
      <c r="AK501" s="662"/>
      <c r="AL501" s="662"/>
      <c r="AM501" s="662"/>
      <c r="AN501" s="662">
        <v>489</v>
      </c>
      <c r="AO501" s="662"/>
      <c r="AP501" s="662"/>
      <c r="AQ501" s="662"/>
      <c r="AR501" s="662"/>
      <c r="AS501" s="662">
        <v>217</v>
      </c>
      <c r="AT501" s="662"/>
      <c r="AU501" s="662"/>
      <c r="AV501" s="662"/>
      <c r="AW501" s="662"/>
      <c r="AX501" s="662">
        <v>96</v>
      </c>
      <c r="AY501" s="662"/>
      <c r="AZ501" s="662"/>
      <c r="BA501" s="662"/>
      <c r="BB501" s="662"/>
      <c r="BC501" s="662">
        <v>37</v>
      </c>
      <c r="BD501" s="662"/>
      <c r="BE501" s="662"/>
      <c r="BF501" s="662"/>
      <c r="BG501" s="662"/>
      <c r="BH501" s="662">
        <v>66</v>
      </c>
      <c r="BI501" s="662"/>
      <c r="BJ501" s="662"/>
      <c r="BK501" s="662"/>
      <c r="BL501" s="662"/>
      <c r="BM501" s="662">
        <v>14</v>
      </c>
      <c r="BN501" s="662"/>
      <c r="BO501" s="662"/>
      <c r="BP501" s="662"/>
      <c r="BQ501" s="662"/>
    </row>
    <row r="502" spans="1:69" ht="15" customHeight="1">
      <c r="B502" s="298" t="s">
        <v>556</v>
      </c>
      <c r="C502" s="298"/>
      <c r="D502" s="298"/>
      <c r="E502" s="298"/>
      <c r="F502" s="298"/>
      <c r="G502" s="298"/>
      <c r="H502" s="298"/>
      <c r="I502" s="298"/>
      <c r="J502" s="298"/>
      <c r="K502" s="298"/>
      <c r="L502" s="661">
        <v>2584</v>
      </c>
      <c r="M502" s="661"/>
      <c r="N502" s="661"/>
      <c r="O502" s="661"/>
      <c r="P502" s="661"/>
      <c r="Q502" s="661"/>
      <c r="R502" s="661"/>
      <c r="S502" s="661"/>
      <c r="T502" s="661" t="s">
        <v>462</v>
      </c>
      <c r="U502" s="661"/>
      <c r="V502" s="661"/>
      <c r="W502" s="661"/>
      <c r="X502" s="661"/>
      <c r="Y502" s="661">
        <v>12</v>
      </c>
      <c r="Z502" s="661"/>
      <c r="AA502" s="661"/>
      <c r="AB502" s="661"/>
      <c r="AC502" s="661"/>
      <c r="AD502" s="661">
        <v>596</v>
      </c>
      <c r="AE502" s="661"/>
      <c r="AF502" s="661"/>
      <c r="AG502" s="661"/>
      <c r="AH502" s="661"/>
      <c r="AI502" s="661">
        <v>1071</v>
      </c>
      <c r="AJ502" s="661"/>
      <c r="AK502" s="661"/>
      <c r="AL502" s="661"/>
      <c r="AM502" s="661"/>
      <c r="AN502" s="661">
        <v>447</v>
      </c>
      <c r="AO502" s="661"/>
      <c r="AP502" s="661"/>
      <c r="AQ502" s="661"/>
      <c r="AR502" s="661"/>
      <c r="AS502" s="661">
        <v>195</v>
      </c>
      <c r="AT502" s="661"/>
      <c r="AU502" s="661"/>
      <c r="AV502" s="661"/>
      <c r="AW502" s="661"/>
      <c r="AX502" s="661">
        <v>139</v>
      </c>
      <c r="AY502" s="661"/>
      <c r="AZ502" s="661"/>
      <c r="BA502" s="661"/>
      <c r="BB502" s="661"/>
      <c r="BC502" s="661">
        <v>74</v>
      </c>
      <c r="BD502" s="661"/>
      <c r="BE502" s="661"/>
      <c r="BF502" s="661"/>
      <c r="BG502" s="661"/>
      <c r="BH502" s="661">
        <v>19</v>
      </c>
      <c r="BI502" s="661"/>
      <c r="BJ502" s="661"/>
      <c r="BK502" s="661"/>
      <c r="BL502" s="661"/>
      <c r="BM502" s="661">
        <v>1</v>
      </c>
      <c r="BN502" s="661"/>
      <c r="BO502" s="661"/>
      <c r="BP502" s="661"/>
      <c r="BQ502" s="661"/>
    </row>
    <row r="503" spans="1:69" ht="15" customHeight="1">
      <c r="B503" s="298" t="s">
        <v>491</v>
      </c>
      <c r="C503" s="298"/>
      <c r="D503" s="298"/>
      <c r="E503" s="298"/>
      <c r="F503" s="298"/>
      <c r="G503" s="298"/>
      <c r="H503" s="298"/>
      <c r="I503" s="298"/>
      <c r="J503" s="298"/>
      <c r="K503" s="298"/>
      <c r="L503" s="661">
        <v>582</v>
      </c>
      <c r="M503" s="661"/>
      <c r="N503" s="661"/>
      <c r="O503" s="661"/>
      <c r="P503" s="661"/>
      <c r="Q503" s="661"/>
      <c r="R503" s="661"/>
      <c r="S503" s="661"/>
      <c r="T503" s="661">
        <v>23</v>
      </c>
      <c r="U503" s="661"/>
      <c r="V503" s="661"/>
      <c r="W503" s="661"/>
      <c r="X503" s="661"/>
      <c r="Y503" s="661">
        <v>78</v>
      </c>
      <c r="Z503" s="661"/>
      <c r="AA503" s="661"/>
      <c r="AB503" s="661"/>
      <c r="AC503" s="661"/>
      <c r="AD503" s="661">
        <v>166</v>
      </c>
      <c r="AE503" s="661"/>
      <c r="AF503" s="661"/>
      <c r="AG503" s="661"/>
      <c r="AH503" s="661"/>
      <c r="AI503" s="661">
        <v>180</v>
      </c>
      <c r="AJ503" s="661"/>
      <c r="AK503" s="661"/>
      <c r="AL503" s="661"/>
      <c r="AM503" s="661"/>
      <c r="AN503" s="661">
        <v>67</v>
      </c>
      <c r="AO503" s="661"/>
      <c r="AP503" s="661"/>
      <c r="AQ503" s="661"/>
      <c r="AR503" s="661"/>
      <c r="AS503" s="661">
        <v>21</v>
      </c>
      <c r="AT503" s="661"/>
      <c r="AU503" s="661"/>
      <c r="AV503" s="661"/>
      <c r="AW503" s="661"/>
      <c r="AX503" s="667">
        <v>20</v>
      </c>
      <c r="AY503" s="668"/>
      <c r="AZ503" s="668"/>
      <c r="BA503" s="668"/>
      <c r="BB503" s="668"/>
      <c r="BC503" s="668"/>
      <c r="BD503" s="668"/>
      <c r="BE503" s="668"/>
      <c r="BF503" s="668"/>
      <c r="BG503" s="669"/>
      <c r="BH503" s="661">
        <v>11</v>
      </c>
      <c r="BI503" s="661"/>
      <c r="BJ503" s="661"/>
      <c r="BK503" s="661"/>
      <c r="BL503" s="661"/>
      <c r="BM503" s="661">
        <v>16</v>
      </c>
      <c r="BN503" s="661"/>
      <c r="BO503" s="661"/>
      <c r="BP503" s="661"/>
      <c r="BQ503" s="661"/>
    </row>
    <row r="504" spans="1:69" ht="15" customHeight="1">
      <c r="B504" s="300" t="s">
        <v>841</v>
      </c>
      <c r="C504" s="300"/>
      <c r="D504" s="300"/>
      <c r="E504" s="300"/>
      <c r="F504" s="300"/>
      <c r="G504" s="300"/>
      <c r="H504" s="300"/>
      <c r="I504" s="300"/>
      <c r="J504" s="300"/>
      <c r="K504" s="300"/>
      <c r="L504" s="690">
        <v>467</v>
      </c>
      <c r="M504" s="690"/>
      <c r="N504" s="690"/>
      <c r="O504" s="690"/>
      <c r="P504" s="690"/>
      <c r="Q504" s="690"/>
      <c r="R504" s="690"/>
      <c r="S504" s="690"/>
      <c r="T504" s="690">
        <v>3</v>
      </c>
      <c r="U504" s="690"/>
      <c r="V504" s="690"/>
      <c r="W504" s="690"/>
      <c r="X504" s="690"/>
      <c r="Y504" s="690">
        <v>76</v>
      </c>
      <c r="Z504" s="690"/>
      <c r="AA504" s="690"/>
      <c r="AB504" s="690"/>
      <c r="AC504" s="690"/>
      <c r="AD504" s="690">
        <v>120</v>
      </c>
      <c r="AE504" s="690"/>
      <c r="AF504" s="690"/>
      <c r="AG504" s="690"/>
      <c r="AH504" s="690"/>
      <c r="AI504" s="690">
        <v>145</v>
      </c>
      <c r="AJ504" s="690"/>
      <c r="AK504" s="690"/>
      <c r="AL504" s="690"/>
      <c r="AM504" s="690"/>
      <c r="AN504" s="690">
        <v>59</v>
      </c>
      <c r="AO504" s="690"/>
      <c r="AP504" s="690"/>
      <c r="AQ504" s="690"/>
      <c r="AR504" s="690"/>
      <c r="AS504" s="690">
        <v>25</v>
      </c>
      <c r="AT504" s="690"/>
      <c r="AU504" s="690"/>
      <c r="AV504" s="690"/>
      <c r="AW504" s="690"/>
      <c r="AX504" s="691">
        <v>19</v>
      </c>
      <c r="AY504" s="692"/>
      <c r="AZ504" s="692"/>
      <c r="BA504" s="692"/>
      <c r="BB504" s="692"/>
      <c r="BC504" s="692"/>
      <c r="BD504" s="692"/>
      <c r="BE504" s="692"/>
      <c r="BF504" s="692"/>
      <c r="BG504" s="693"/>
      <c r="BH504" s="690">
        <v>10</v>
      </c>
      <c r="BI504" s="690"/>
      <c r="BJ504" s="690"/>
      <c r="BK504" s="690"/>
      <c r="BL504" s="690"/>
      <c r="BM504" s="690">
        <v>10</v>
      </c>
      <c r="BN504" s="690"/>
      <c r="BO504" s="690"/>
      <c r="BP504" s="690"/>
      <c r="BQ504" s="690"/>
    </row>
    <row r="505" spans="1:69" ht="15" customHeight="1">
      <c r="S505" s="14">
        <v>16.53</v>
      </c>
      <c r="AQ505" s="14">
        <v>5.32</v>
      </c>
      <c r="BQ505" s="16" t="s">
        <v>178</v>
      </c>
    </row>
    <row r="506" spans="1:69" ht="15" customHeight="1">
      <c r="BG506" s="14">
        <v>100</v>
      </c>
    </row>
    <row r="507" spans="1:69" ht="15" customHeight="1">
      <c r="A507" s="14" t="s">
        <v>183</v>
      </c>
      <c r="BQ507" s="16" t="s">
        <v>738</v>
      </c>
    </row>
    <row r="508" spans="1:69" ht="3.75" customHeight="1"/>
    <row r="509" spans="1:69" ht="15" customHeight="1">
      <c r="B509" s="157" t="s">
        <v>12</v>
      </c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143"/>
      <c r="O509" s="157" t="s">
        <v>184</v>
      </c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43"/>
      <c r="AC509" s="157" t="s">
        <v>518</v>
      </c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  <c r="AN509" s="158"/>
      <c r="AO509" s="158"/>
      <c r="AP509" s="143"/>
      <c r="AQ509" s="157" t="s">
        <v>519</v>
      </c>
      <c r="AR509" s="158"/>
      <c r="AS509" s="158"/>
      <c r="AT509" s="158"/>
      <c r="AU509" s="158"/>
      <c r="AV509" s="158"/>
      <c r="AW509" s="158"/>
      <c r="AX509" s="158"/>
      <c r="AY509" s="158"/>
      <c r="AZ509" s="158"/>
      <c r="BA509" s="158"/>
      <c r="BB509" s="158"/>
      <c r="BC509" s="158"/>
      <c r="BD509" s="143"/>
      <c r="BE509" s="157" t="s">
        <v>185</v>
      </c>
      <c r="BF509" s="158"/>
      <c r="BG509" s="158"/>
      <c r="BH509" s="158"/>
      <c r="BI509" s="158"/>
      <c r="BJ509" s="158"/>
      <c r="BK509" s="158"/>
      <c r="BL509" s="158"/>
      <c r="BM509" s="158"/>
      <c r="BN509" s="158"/>
      <c r="BO509" s="158"/>
      <c r="BP509" s="158"/>
      <c r="BQ509" s="143"/>
    </row>
    <row r="510" spans="1:69" ht="15" customHeight="1">
      <c r="B510" s="130" t="s">
        <v>739</v>
      </c>
      <c r="C510" s="131"/>
      <c r="D510" s="131"/>
      <c r="E510" s="131"/>
      <c r="F510" s="131"/>
      <c r="G510" s="131"/>
      <c r="H510" s="131"/>
      <c r="I510" s="131"/>
      <c r="J510" s="131"/>
      <c r="K510" s="131"/>
      <c r="L510" s="131"/>
      <c r="M510" s="131"/>
      <c r="N510" s="145"/>
      <c r="O510" s="663">
        <f>SUM(AC510:BQ510)</f>
        <v>306346</v>
      </c>
      <c r="P510" s="664"/>
      <c r="Q510" s="664"/>
      <c r="R510" s="664"/>
      <c r="S510" s="664"/>
      <c r="T510" s="664"/>
      <c r="U510" s="664"/>
      <c r="V510" s="664"/>
      <c r="W510" s="664"/>
      <c r="X510" s="664"/>
      <c r="Y510" s="664"/>
      <c r="Z510" s="664"/>
      <c r="AA510" s="664"/>
      <c r="AB510" s="665"/>
      <c r="AC510" s="663">
        <v>254470</v>
      </c>
      <c r="AD510" s="664"/>
      <c r="AE510" s="664"/>
      <c r="AF510" s="664"/>
      <c r="AG510" s="664"/>
      <c r="AH510" s="664"/>
      <c r="AI510" s="664"/>
      <c r="AJ510" s="664"/>
      <c r="AK510" s="664"/>
      <c r="AL510" s="664"/>
      <c r="AM510" s="664"/>
      <c r="AN510" s="664"/>
      <c r="AO510" s="664"/>
      <c r="AP510" s="665"/>
      <c r="AQ510" s="663">
        <v>25747</v>
      </c>
      <c r="AR510" s="664"/>
      <c r="AS510" s="664"/>
      <c r="AT510" s="664"/>
      <c r="AU510" s="664"/>
      <c r="AV510" s="664"/>
      <c r="AW510" s="664"/>
      <c r="AX510" s="664"/>
      <c r="AY510" s="664"/>
      <c r="AZ510" s="664"/>
      <c r="BA510" s="664"/>
      <c r="BB510" s="664"/>
      <c r="BC510" s="664"/>
      <c r="BD510" s="665"/>
      <c r="BE510" s="663">
        <v>26129</v>
      </c>
      <c r="BF510" s="664"/>
      <c r="BG510" s="664"/>
      <c r="BH510" s="664"/>
      <c r="BI510" s="664"/>
      <c r="BJ510" s="664"/>
      <c r="BK510" s="664"/>
      <c r="BL510" s="664"/>
      <c r="BM510" s="664"/>
      <c r="BN510" s="664"/>
      <c r="BO510" s="664"/>
      <c r="BP510" s="664"/>
      <c r="BQ510" s="665"/>
    </row>
    <row r="511" spans="1:69" ht="15" customHeight="1">
      <c r="B511" s="270" t="s">
        <v>573</v>
      </c>
      <c r="C511" s="271"/>
      <c r="D511" s="271"/>
      <c r="E511" s="271"/>
      <c r="F511" s="271"/>
      <c r="G511" s="271"/>
      <c r="H511" s="271"/>
      <c r="I511" s="271"/>
      <c r="J511" s="271"/>
      <c r="K511" s="271"/>
      <c r="L511" s="271"/>
      <c r="M511" s="271"/>
      <c r="N511" s="272"/>
      <c r="O511" s="676">
        <f>SUM(AC511:BQ511)</f>
        <v>277556</v>
      </c>
      <c r="P511" s="677"/>
      <c r="Q511" s="677"/>
      <c r="R511" s="677"/>
      <c r="S511" s="677"/>
      <c r="T511" s="677"/>
      <c r="U511" s="677"/>
      <c r="V511" s="677"/>
      <c r="W511" s="677"/>
      <c r="X511" s="677"/>
      <c r="Y511" s="677"/>
      <c r="Z511" s="677"/>
      <c r="AA511" s="677"/>
      <c r="AB511" s="678"/>
      <c r="AC511" s="676">
        <v>238429</v>
      </c>
      <c r="AD511" s="677"/>
      <c r="AE511" s="677"/>
      <c r="AF511" s="677"/>
      <c r="AG511" s="677"/>
      <c r="AH511" s="677"/>
      <c r="AI511" s="677"/>
      <c r="AJ511" s="677"/>
      <c r="AK511" s="677"/>
      <c r="AL511" s="677"/>
      <c r="AM511" s="677"/>
      <c r="AN511" s="677"/>
      <c r="AO511" s="677"/>
      <c r="AP511" s="678"/>
      <c r="AQ511" s="676">
        <v>20060</v>
      </c>
      <c r="AR511" s="677"/>
      <c r="AS511" s="677"/>
      <c r="AT511" s="677"/>
      <c r="AU511" s="677"/>
      <c r="AV511" s="677"/>
      <c r="AW511" s="677"/>
      <c r="AX511" s="677"/>
      <c r="AY511" s="677"/>
      <c r="AZ511" s="677"/>
      <c r="BA511" s="677"/>
      <c r="BB511" s="677"/>
      <c r="BC511" s="677"/>
      <c r="BD511" s="678"/>
      <c r="BE511" s="676">
        <v>19067</v>
      </c>
      <c r="BF511" s="677"/>
      <c r="BG511" s="677"/>
      <c r="BH511" s="677"/>
      <c r="BI511" s="677"/>
      <c r="BJ511" s="677"/>
      <c r="BK511" s="677"/>
      <c r="BL511" s="677"/>
      <c r="BM511" s="677"/>
      <c r="BN511" s="677"/>
      <c r="BO511" s="677"/>
      <c r="BP511" s="677"/>
      <c r="BQ511" s="678"/>
    </row>
    <row r="512" spans="1:69" ht="15" customHeight="1">
      <c r="B512" s="298" t="s">
        <v>556</v>
      </c>
      <c r="C512" s="298"/>
      <c r="D512" s="298"/>
      <c r="E512" s="298"/>
      <c r="F512" s="298"/>
      <c r="G512" s="298"/>
      <c r="H512" s="298"/>
      <c r="I512" s="298"/>
      <c r="J512" s="298"/>
      <c r="K512" s="298"/>
      <c r="L512" s="298"/>
      <c r="M512" s="298"/>
      <c r="N512" s="298"/>
      <c r="O512" s="672">
        <f>SUM(AC512:BQ512)</f>
        <v>261280</v>
      </c>
      <c r="P512" s="672"/>
      <c r="Q512" s="672"/>
      <c r="R512" s="672"/>
      <c r="S512" s="672"/>
      <c r="T512" s="672"/>
      <c r="U512" s="672"/>
      <c r="V512" s="672"/>
      <c r="W512" s="672"/>
      <c r="X512" s="672"/>
      <c r="Y512" s="672"/>
      <c r="Z512" s="672"/>
      <c r="AA512" s="672"/>
      <c r="AB512" s="672"/>
      <c r="AC512" s="672">
        <v>229252</v>
      </c>
      <c r="AD512" s="672"/>
      <c r="AE512" s="672"/>
      <c r="AF512" s="672"/>
      <c r="AG512" s="672"/>
      <c r="AH512" s="672"/>
      <c r="AI512" s="672"/>
      <c r="AJ512" s="672"/>
      <c r="AK512" s="672"/>
      <c r="AL512" s="672"/>
      <c r="AM512" s="672"/>
      <c r="AN512" s="672"/>
      <c r="AO512" s="672"/>
      <c r="AP512" s="672"/>
      <c r="AQ512" s="672">
        <v>16627</v>
      </c>
      <c r="AR512" s="672"/>
      <c r="AS512" s="672"/>
      <c r="AT512" s="672"/>
      <c r="AU512" s="672"/>
      <c r="AV512" s="672"/>
      <c r="AW512" s="672"/>
      <c r="AX512" s="672"/>
      <c r="AY512" s="672"/>
      <c r="AZ512" s="672"/>
      <c r="BA512" s="672"/>
      <c r="BB512" s="672"/>
      <c r="BC512" s="672"/>
      <c r="BD512" s="672"/>
      <c r="BE512" s="672">
        <v>15401</v>
      </c>
      <c r="BF512" s="672"/>
      <c r="BG512" s="672"/>
      <c r="BH512" s="672"/>
      <c r="BI512" s="672"/>
      <c r="BJ512" s="672"/>
      <c r="BK512" s="672"/>
      <c r="BL512" s="672"/>
      <c r="BM512" s="672"/>
      <c r="BN512" s="672"/>
      <c r="BO512" s="672"/>
      <c r="BP512" s="672"/>
      <c r="BQ512" s="672"/>
    </row>
    <row r="513" spans="1:69" ht="15" customHeight="1">
      <c r="B513" s="270" t="s">
        <v>491</v>
      </c>
      <c r="C513" s="271"/>
      <c r="D513" s="271"/>
      <c r="E513" s="271"/>
      <c r="F513" s="271"/>
      <c r="G513" s="271"/>
      <c r="H513" s="271"/>
      <c r="I513" s="271"/>
      <c r="J513" s="271"/>
      <c r="K513" s="271"/>
      <c r="L513" s="271"/>
      <c r="M513" s="271"/>
      <c r="N513" s="272"/>
      <c r="O513" s="676">
        <v>236051</v>
      </c>
      <c r="P513" s="677"/>
      <c r="Q513" s="677"/>
      <c r="R513" s="677"/>
      <c r="S513" s="677"/>
      <c r="T513" s="677"/>
      <c r="U513" s="677"/>
      <c r="V513" s="677"/>
      <c r="W513" s="677"/>
      <c r="X513" s="677"/>
      <c r="Y513" s="677"/>
      <c r="Z513" s="677"/>
      <c r="AA513" s="677"/>
      <c r="AB513" s="678"/>
      <c r="AC513" s="676">
        <v>219203</v>
      </c>
      <c r="AD513" s="677"/>
      <c r="AE513" s="677"/>
      <c r="AF513" s="677"/>
      <c r="AG513" s="677"/>
      <c r="AH513" s="677"/>
      <c r="AI513" s="677"/>
      <c r="AJ513" s="677"/>
      <c r="AK513" s="677"/>
      <c r="AL513" s="677"/>
      <c r="AM513" s="677"/>
      <c r="AN513" s="677"/>
      <c r="AO513" s="677"/>
      <c r="AP513" s="678"/>
      <c r="AQ513" s="676">
        <v>6410</v>
      </c>
      <c r="AR513" s="677"/>
      <c r="AS513" s="677"/>
      <c r="AT513" s="677"/>
      <c r="AU513" s="677"/>
      <c r="AV513" s="677"/>
      <c r="AW513" s="677"/>
      <c r="AX513" s="677"/>
      <c r="AY513" s="677"/>
      <c r="AZ513" s="677"/>
      <c r="BA513" s="677"/>
      <c r="BB513" s="677"/>
      <c r="BC513" s="677"/>
      <c r="BD513" s="678"/>
      <c r="BE513" s="676">
        <v>10438</v>
      </c>
      <c r="BF513" s="677"/>
      <c r="BG513" s="677"/>
      <c r="BH513" s="677"/>
      <c r="BI513" s="677"/>
      <c r="BJ513" s="677"/>
      <c r="BK513" s="677"/>
      <c r="BL513" s="677"/>
      <c r="BM513" s="677"/>
      <c r="BN513" s="677"/>
      <c r="BO513" s="677"/>
      <c r="BP513" s="677"/>
      <c r="BQ513" s="678"/>
    </row>
    <row r="514" spans="1:69" ht="15" customHeight="1">
      <c r="B514" s="146" t="s">
        <v>841</v>
      </c>
      <c r="C514" s="147"/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8"/>
      <c r="O514" s="694">
        <v>242800</v>
      </c>
      <c r="P514" s="695"/>
      <c r="Q514" s="695"/>
      <c r="R514" s="695"/>
      <c r="S514" s="695"/>
      <c r="T514" s="695"/>
      <c r="U514" s="695"/>
      <c r="V514" s="695"/>
      <c r="W514" s="695"/>
      <c r="X514" s="695"/>
      <c r="Y514" s="695"/>
      <c r="Z514" s="695"/>
      <c r="AA514" s="695"/>
      <c r="AB514" s="696"/>
      <c r="AC514" s="694">
        <v>228800</v>
      </c>
      <c r="AD514" s="695"/>
      <c r="AE514" s="695"/>
      <c r="AF514" s="695"/>
      <c r="AG514" s="695"/>
      <c r="AH514" s="695"/>
      <c r="AI514" s="695"/>
      <c r="AJ514" s="695"/>
      <c r="AK514" s="695"/>
      <c r="AL514" s="695"/>
      <c r="AM514" s="695"/>
      <c r="AN514" s="695"/>
      <c r="AO514" s="695"/>
      <c r="AP514" s="696"/>
      <c r="AQ514" s="694">
        <v>6000</v>
      </c>
      <c r="AR514" s="695"/>
      <c r="AS514" s="695"/>
      <c r="AT514" s="695"/>
      <c r="AU514" s="695"/>
      <c r="AV514" s="695"/>
      <c r="AW514" s="695"/>
      <c r="AX514" s="695"/>
      <c r="AY514" s="695"/>
      <c r="AZ514" s="695"/>
      <c r="BA514" s="695"/>
      <c r="BB514" s="695"/>
      <c r="BC514" s="695"/>
      <c r="BD514" s="696"/>
      <c r="BE514" s="694">
        <v>8100</v>
      </c>
      <c r="BF514" s="695"/>
      <c r="BG514" s="695"/>
      <c r="BH514" s="695"/>
      <c r="BI514" s="695"/>
      <c r="BJ514" s="695"/>
      <c r="BK514" s="695"/>
      <c r="BL514" s="695"/>
      <c r="BM514" s="695"/>
      <c r="BN514" s="695"/>
      <c r="BO514" s="695"/>
      <c r="BP514" s="695"/>
      <c r="BQ514" s="696"/>
    </row>
    <row r="515" spans="1:69" ht="15" customHeight="1">
      <c r="BQ515" s="16" t="s">
        <v>178</v>
      </c>
    </row>
    <row r="516" spans="1:69" ht="15" customHeight="1">
      <c r="V516" s="14">
        <v>-2.6</v>
      </c>
    </row>
    <row r="517" spans="1:69" ht="15" customHeight="1">
      <c r="A517" s="14" t="s">
        <v>186</v>
      </c>
      <c r="BQ517" s="16" t="s">
        <v>995</v>
      </c>
    </row>
    <row r="518" spans="1:69" ht="3.75" customHeight="1">
      <c r="M518" s="14">
        <v>31.4</v>
      </c>
      <c r="V518" s="14">
        <v>8.6</v>
      </c>
      <c r="AE518" s="14">
        <v>19.100000000000001</v>
      </c>
      <c r="AN518" s="14">
        <v>150</v>
      </c>
    </row>
    <row r="519" spans="1:69" ht="15.75" customHeight="1">
      <c r="B519" s="127" t="s">
        <v>503</v>
      </c>
      <c r="C519" s="119"/>
      <c r="D519" s="119"/>
      <c r="E519" s="119"/>
      <c r="F519" s="119"/>
      <c r="G519" s="119"/>
      <c r="H519" s="119"/>
      <c r="I519" s="120"/>
      <c r="J519" s="157" t="s">
        <v>187</v>
      </c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43"/>
      <c r="V519" s="157" t="s">
        <v>846</v>
      </c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43"/>
      <c r="AH519" s="157" t="s">
        <v>188</v>
      </c>
      <c r="AI519" s="158"/>
      <c r="AJ519" s="158"/>
      <c r="AK519" s="158"/>
      <c r="AL519" s="158"/>
      <c r="AM519" s="158"/>
      <c r="AN519" s="158"/>
      <c r="AO519" s="158"/>
      <c r="AP519" s="158"/>
      <c r="AQ519" s="158"/>
      <c r="AR519" s="158"/>
      <c r="AS519" s="143"/>
      <c r="AT519" s="157" t="s">
        <v>189</v>
      </c>
      <c r="AU519" s="158"/>
      <c r="AV519" s="158"/>
      <c r="AW519" s="158"/>
      <c r="AX519" s="158"/>
      <c r="AY519" s="158"/>
      <c r="AZ519" s="158"/>
      <c r="BA519" s="158"/>
      <c r="BB519" s="158"/>
      <c r="BC519" s="158"/>
      <c r="BD519" s="158"/>
      <c r="BE519" s="143"/>
      <c r="BF519" s="157" t="s">
        <v>740</v>
      </c>
      <c r="BG519" s="158"/>
      <c r="BH519" s="158"/>
      <c r="BI519" s="158"/>
      <c r="BJ519" s="158"/>
      <c r="BK519" s="158"/>
      <c r="BL519" s="158"/>
      <c r="BM519" s="158"/>
      <c r="BN519" s="158"/>
      <c r="BO519" s="158"/>
      <c r="BP519" s="158"/>
      <c r="BQ519" s="143"/>
    </row>
    <row r="520" spans="1:69" ht="15.75" customHeight="1">
      <c r="B520" s="137"/>
      <c r="C520" s="138"/>
      <c r="D520" s="138"/>
      <c r="E520" s="138"/>
      <c r="F520" s="138"/>
      <c r="G520" s="138"/>
      <c r="H520" s="138"/>
      <c r="I520" s="362"/>
      <c r="J520" s="455" t="s">
        <v>191</v>
      </c>
      <c r="K520" s="456"/>
      <c r="L520" s="456"/>
      <c r="M520" s="456"/>
      <c r="N520" s="456"/>
      <c r="O520" s="456"/>
      <c r="P520" s="457"/>
      <c r="Q520" s="455" t="s">
        <v>192</v>
      </c>
      <c r="R520" s="456"/>
      <c r="S520" s="456"/>
      <c r="T520" s="456"/>
      <c r="U520" s="457"/>
      <c r="V520" s="455" t="s">
        <v>847</v>
      </c>
      <c r="W520" s="456"/>
      <c r="X520" s="456"/>
      <c r="Y520" s="456"/>
      <c r="Z520" s="456"/>
      <c r="AA520" s="456"/>
      <c r="AB520" s="457"/>
      <c r="AC520" s="455" t="s">
        <v>192</v>
      </c>
      <c r="AD520" s="456"/>
      <c r="AE520" s="456"/>
      <c r="AF520" s="456"/>
      <c r="AG520" s="457"/>
      <c r="AH520" s="455" t="s">
        <v>191</v>
      </c>
      <c r="AI520" s="456"/>
      <c r="AJ520" s="456"/>
      <c r="AK520" s="456"/>
      <c r="AL520" s="456"/>
      <c r="AM520" s="456"/>
      <c r="AN520" s="457"/>
      <c r="AO520" s="455" t="s">
        <v>192</v>
      </c>
      <c r="AP520" s="456"/>
      <c r="AQ520" s="456"/>
      <c r="AR520" s="456"/>
      <c r="AS520" s="457"/>
      <c r="AT520" s="455" t="s">
        <v>191</v>
      </c>
      <c r="AU520" s="456"/>
      <c r="AV520" s="456"/>
      <c r="AW520" s="456"/>
      <c r="AX520" s="456"/>
      <c r="AY520" s="456"/>
      <c r="AZ520" s="457"/>
      <c r="BA520" s="455" t="s">
        <v>192</v>
      </c>
      <c r="BB520" s="456"/>
      <c r="BC520" s="456"/>
      <c r="BD520" s="456"/>
      <c r="BE520" s="457"/>
      <c r="BF520" s="455" t="s">
        <v>191</v>
      </c>
      <c r="BG520" s="456"/>
      <c r="BH520" s="456"/>
      <c r="BI520" s="456"/>
      <c r="BJ520" s="456"/>
      <c r="BK520" s="456"/>
      <c r="BL520" s="457"/>
      <c r="BM520" s="455" t="s">
        <v>192</v>
      </c>
      <c r="BN520" s="456"/>
      <c r="BO520" s="456"/>
      <c r="BP520" s="456"/>
      <c r="BQ520" s="457"/>
    </row>
    <row r="521" spans="1:69" ht="15.75" customHeight="1">
      <c r="B521" s="157" t="s">
        <v>871</v>
      </c>
      <c r="C521" s="158"/>
      <c r="D521" s="158"/>
      <c r="E521" s="158"/>
      <c r="F521" s="158"/>
      <c r="G521" s="158"/>
      <c r="H521" s="158"/>
      <c r="I521" s="143"/>
      <c r="J521" s="657">
        <v>1410</v>
      </c>
      <c r="K521" s="658"/>
      <c r="L521" s="658"/>
      <c r="M521" s="658"/>
      <c r="N521" s="658"/>
      <c r="O521" s="658"/>
      <c r="P521" s="659"/>
      <c r="Q521" s="657">
        <v>7250</v>
      </c>
      <c r="R521" s="658"/>
      <c r="S521" s="658"/>
      <c r="T521" s="658"/>
      <c r="U521" s="659"/>
      <c r="V521" s="657">
        <v>635</v>
      </c>
      <c r="W521" s="658"/>
      <c r="X521" s="658"/>
      <c r="Y521" s="658"/>
      <c r="Z521" s="658"/>
      <c r="AA521" s="658"/>
      <c r="AB521" s="659"/>
      <c r="AC521" s="657">
        <v>1490</v>
      </c>
      <c r="AD521" s="658"/>
      <c r="AE521" s="658"/>
      <c r="AF521" s="658"/>
      <c r="AG521" s="659"/>
      <c r="AH521" s="657">
        <v>334</v>
      </c>
      <c r="AI521" s="658"/>
      <c r="AJ521" s="658"/>
      <c r="AK521" s="658"/>
      <c r="AL521" s="658"/>
      <c r="AM521" s="658"/>
      <c r="AN521" s="659"/>
      <c r="AO521" s="657">
        <v>391</v>
      </c>
      <c r="AP521" s="658"/>
      <c r="AQ521" s="658"/>
      <c r="AR521" s="658"/>
      <c r="AS521" s="659"/>
      <c r="AT521" s="657">
        <v>537</v>
      </c>
      <c r="AU521" s="658"/>
      <c r="AV521" s="658"/>
      <c r="AW521" s="658"/>
      <c r="AX521" s="658"/>
      <c r="AY521" s="658"/>
      <c r="AZ521" s="659"/>
      <c r="BA521" s="657">
        <v>583</v>
      </c>
      <c r="BB521" s="658"/>
      <c r="BC521" s="658"/>
      <c r="BD521" s="658"/>
      <c r="BE521" s="659"/>
      <c r="BF521" s="657">
        <v>35</v>
      </c>
      <c r="BG521" s="658"/>
      <c r="BH521" s="658"/>
      <c r="BI521" s="658"/>
      <c r="BJ521" s="658"/>
      <c r="BK521" s="658"/>
      <c r="BL521" s="659"/>
      <c r="BM521" s="657">
        <v>990</v>
      </c>
      <c r="BN521" s="658"/>
      <c r="BO521" s="658"/>
      <c r="BP521" s="658"/>
      <c r="BQ521" s="659"/>
    </row>
    <row r="522" spans="1:69" ht="15" customHeight="1">
      <c r="M522" s="14">
        <v>30.8</v>
      </c>
      <c r="V522" s="14">
        <v>13.5</v>
      </c>
      <c r="AE522" s="14">
        <v>21.9</v>
      </c>
      <c r="AN522" s="14">
        <v>166.5</v>
      </c>
      <c r="BQ522" s="16" t="s">
        <v>439</v>
      </c>
    </row>
    <row r="523" spans="1:69" ht="15" customHeight="1">
      <c r="M523" s="14">
        <v>27.5</v>
      </c>
      <c r="V523" s="14">
        <v>6.1</v>
      </c>
      <c r="AE523" s="14">
        <v>16.600000000000001</v>
      </c>
      <c r="AN523" s="14">
        <v>94</v>
      </c>
    </row>
    <row r="524" spans="1:69" s="26" customFormat="1" ht="15" customHeight="1">
      <c r="A524" s="26" t="s">
        <v>193</v>
      </c>
      <c r="BQ524" s="27" t="s">
        <v>996</v>
      </c>
    </row>
    <row r="525" spans="1:69" s="26" customFormat="1" ht="3.75" customHeight="1">
      <c r="M525" s="26">
        <v>17</v>
      </c>
      <c r="V525" s="26">
        <v>-2.8</v>
      </c>
      <c r="AE525" s="26">
        <v>8</v>
      </c>
      <c r="AN525" s="26">
        <v>118.5</v>
      </c>
    </row>
    <row r="526" spans="1:69" s="26" customFormat="1" ht="13.5" customHeight="1">
      <c r="C526" s="623" t="s">
        <v>503</v>
      </c>
      <c r="D526" s="623"/>
      <c r="E526" s="623"/>
      <c r="F526" s="623"/>
      <c r="G526" s="623"/>
      <c r="H526" s="623"/>
      <c r="I526" s="623"/>
      <c r="J526" s="623" t="s">
        <v>195</v>
      </c>
      <c r="K526" s="623"/>
      <c r="L526" s="623"/>
      <c r="M526" s="623"/>
      <c r="N526" s="623"/>
      <c r="O526" s="623"/>
      <c r="P526" s="623"/>
      <c r="Q526" s="623"/>
      <c r="R526" s="623"/>
      <c r="S526" s="623"/>
      <c r="T526" s="623"/>
      <c r="U526" s="623" t="s">
        <v>545</v>
      </c>
      <c r="V526" s="623"/>
      <c r="W526" s="623"/>
      <c r="X526" s="623"/>
      <c r="Y526" s="623"/>
      <c r="Z526" s="623"/>
      <c r="AA526" s="623"/>
      <c r="AB526" s="623"/>
      <c r="AC526" s="623"/>
      <c r="AD526" s="623"/>
      <c r="AE526" s="623" t="s">
        <v>861</v>
      </c>
      <c r="AF526" s="623"/>
      <c r="AG526" s="623"/>
      <c r="AH526" s="623"/>
      <c r="AI526" s="623"/>
      <c r="AJ526" s="623"/>
      <c r="AK526" s="623"/>
      <c r="AL526" s="623"/>
      <c r="AM526" s="623"/>
      <c r="AN526" s="623" t="s">
        <v>862</v>
      </c>
      <c r="AO526" s="623"/>
      <c r="AP526" s="623"/>
      <c r="AQ526" s="623"/>
      <c r="AR526" s="623"/>
      <c r="AS526" s="623"/>
      <c r="AT526" s="623"/>
      <c r="AU526" s="623"/>
      <c r="AV526" s="623"/>
      <c r="AW526" s="623"/>
      <c r="AX526" s="623"/>
      <c r="AY526" s="623" t="s">
        <v>190</v>
      </c>
      <c r="AZ526" s="623"/>
      <c r="BA526" s="623"/>
      <c r="BB526" s="623"/>
      <c r="BC526" s="623"/>
      <c r="BD526" s="623"/>
      <c r="BE526" s="623"/>
      <c r="BF526" s="623"/>
      <c r="BG526" s="623"/>
      <c r="BH526" s="623" t="s">
        <v>544</v>
      </c>
      <c r="BI526" s="623"/>
      <c r="BJ526" s="623"/>
      <c r="BK526" s="623"/>
      <c r="BL526" s="623"/>
      <c r="BM526" s="623"/>
      <c r="BN526" s="623"/>
      <c r="BO526" s="623"/>
      <c r="BP526" s="623"/>
      <c r="BQ526" s="623"/>
    </row>
    <row r="527" spans="1:69" s="26" customFormat="1" ht="13.5" customHeight="1">
      <c r="C527" s="623"/>
      <c r="D527" s="623"/>
      <c r="E527" s="623"/>
      <c r="F527" s="623"/>
      <c r="G527" s="623"/>
      <c r="H527" s="623"/>
      <c r="I527" s="623"/>
      <c r="J527" s="687" t="s">
        <v>543</v>
      </c>
      <c r="K527" s="623"/>
      <c r="L527" s="623"/>
      <c r="M527" s="623"/>
      <c r="N527" s="623"/>
      <c r="O527" s="687" t="s">
        <v>194</v>
      </c>
      <c r="P527" s="623"/>
      <c r="Q527" s="623"/>
      <c r="R527" s="623"/>
      <c r="S527" s="623"/>
      <c r="T527" s="623"/>
      <c r="U527" s="687" t="s">
        <v>543</v>
      </c>
      <c r="V527" s="623"/>
      <c r="W527" s="623"/>
      <c r="X527" s="623"/>
      <c r="Y527" s="687" t="s">
        <v>194</v>
      </c>
      <c r="Z527" s="623"/>
      <c r="AA527" s="623"/>
      <c r="AB527" s="623"/>
      <c r="AC527" s="623"/>
      <c r="AD527" s="623"/>
      <c r="AE527" s="687" t="s">
        <v>543</v>
      </c>
      <c r="AF527" s="623"/>
      <c r="AG527" s="623"/>
      <c r="AH527" s="623"/>
      <c r="AI527" s="687" t="s">
        <v>194</v>
      </c>
      <c r="AJ527" s="623"/>
      <c r="AK527" s="623"/>
      <c r="AL527" s="623"/>
      <c r="AM527" s="623"/>
      <c r="AN527" s="687" t="s">
        <v>543</v>
      </c>
      <c r="AO527" s="623"/>
      <c r="AP527" s="623"/>
      <c r="AQ527" s="623"/>
      <c r="AR527" s="623"/>
      <c r="AS527" s="687" t="s">
        <v>194</v>
      </c>
      <c r="AT527" s="623"/>
      <c r="AU527" s="623"/>
      <c r="AV527" s="623"/>
      <c r="AW527" s="623"/>
      <c r="AX527" s="623"/>
      <c r="AY527" s="687" t="s">
        <v>543</v>
      </c>
      <c r="AZ527" s="623"/>
      <c r="BA527" s="623"/>
      <c r="BB527" s="623"/>
      <c r="BC527" s="687" t="s">
        <v>194</v>
      </c>
      <c r="BD527" s="623"/>
      <c r="BE527" s="623"/>
      <c r="BF527" s="623"/>
      <c r="BG527" s="623"/>
      <c r="BH527" s="687" t="s">
        <v>543</v>
      </c>
      <c r="BI527" s="623"/>
      <c r="BJ527" s="623"/>
      <c r="BK527" s="623"/>
      <c r="BL527" s="623"/>
      <c r="BM527" s="687" t="s">
        <v>194</v>
      </c>
      <c r="BN527" s="623"/>
      <c r="BO527" s="623"/>
      <c r="BP527" s="623"/>
      <c r="BQ527" s="623"/>
    </row>
    <row r="528" spans="1:69" s="26" customFormat="1" ht="15" customHeight="1">
      <c r="C528" s="623"/>
      <c r="D528" s="623"/>
      <c r="E528" s="623"/>
      <c r="F528" s="623"/>
      <c r="G528" s="623"/>
      <c r="H528" s="623"/>
      <c r="I528" s="623"/>
      <c r="J528" s="623"/>
      <c r="K528" s="623"/>
      <c r="L528" s="623"/>
      <c r="M528" s="623"/>
      <c r="N528" s="623"/>
      <c r="O528" s="623"/>
      <c r="P528" s="623"/>
      <c r="Q528" s="623"/>
      <c r="R528" s="623"/>
      <c r="S528" s="623"/>
      <c r="T528" s="623"/>
      <c r="U528" s="623"/>
      <c r="V528" s="623"/>
      <c r="W528" s="623"/>
      <c r="X528" s="623"/>
      <c r="Y528" s="623"/>
      <c r="Z528" s="623"/>
      <c r="AA528" s="623"/>
      <c r="AB528" s="623"/>
      <c r="AC528" s="623"/>
      <c r="AD528" s="623"/>
      <c r="AE528" s="623"/>
      <c r="AF528" s="623"/>
      <c r="AG528" s="623"/>
      <c r="AH528" s="623"/>
      <c r="AI528" s="623"/>
      <c r="AJ528" s="623"/>
      <c r="AK528" s="623"/>
      <c r="AL528" s="623"/>
      <c r="AM528" s="623"/>
      <c r="AN528" s="623"/>
      <c r="AO528" s="623"/>
      <c r="AP528" s="623"/>
      <c r="AQ528" s="623"/>
      <c r="AR528" s="623"/>
      <c r="AS528" s="623"/>
      <c r="AT528" s="623"/>
      <c r="AU528" s="623"/>
      <c r="AV528" s="623"/>
      <c r="AW528" s="623"/>
      <c r="AX528" s="623"/>
      <c r="AY528" s="623"/>
      <c r="AZ528" s="623"/>
      <c r="BA528" s="623"/>
      <c r="BB528" s="623"/>
      <c r="BC528" s="623"/>
      <c r="BD528" s="623"/>
      <c r="BE528" s="623"/>
      <c r="BF528" s="623"/>
      <c r="BG528" s="623"/>
      <c r="BH528" s="623"/>
      <c r="BI528" s="623"/>
      <c r="BJ528" s="623"/>
      <c r="BK528" s="623"/>
      <c r="BL528" s="623"/>
      <c r="BM528" s="623"/>
      <c r="BN528" s="623"/>
      <c r="BO528" s="623"/>
      <c r="BP528" s="623"/>
      <c r="BQ528" s="623"/>
    </row>
    <row r="529" spans="1:77" s="26" customFormat="1" ht="15" customHeight="1">
      <c r="C529" s="625" t="s">
        <v>505</v>
      </c>
      <c r="D529" s="625"/>
      <c r="E529" s="625"/>
      <c r="F529" s="625"/>
      <c r="G529" s="625"/>
      <c r="H529" s="625"/>
      <c r="I529" s="625"/>
      <c r="J529" s="680">
        <v>28</v>
      </c>
      <c r="K529" s="679"/>
      <c r="L529" s="679"/>
      <c r="M529" s="679"/>
      <c r="N529" s="679"/>
      <c r="O529" s="680">
        <v>73</v>
      </c>
      <c r="P529" s="679"/>
      <c r="Q529" s="679"/>
      <c r="R529" s="679"/>
      <c r="S529" s="679"/>
      <c r="T529" s="679"/>
      <c r="U529" s="679">
        <v>5</v>
      </c>
      <c r="V529" s="679"/>
      <c r="W529" s="679"/>
      <c r="X529" s="679"/>
      <c r="Y529" s="680">
        <v>37</v>
      </c>
      <c r="Z529" s="679"/>
      <c r="AA529" s="679"/>
      <c r="AB529" s="679"/>
      <c r="AC529" s="679"/>
      <c r="AD529" s="679"/>
      <c r="AE529" s="679" t="s">
        <v>770</v>
      </c>
      <c r="AF529" s="679"/>
      <c r="AG529" s="679"/>
      <c r="AH529" s="679"/>
      <c r="AI529" s="679" t="s">
        <v>761</v>
      </c>
      <c r="AJ529" s="679"/>
      <c r="AK529" s="679"/>
      <c r="AL529" s="679"/>
      <c r="AM529" s="679"/>
      <c r="AN529" s="680">
        <v>12</v>
      </c>
      <c r="AO529" s="679"/>
      <c r="AP529" s="679"/>
      <c r="AQ529" s="679"/>
      <c r="AR529" s="679"/>
      <c r="AS529" s="680">
        <v>40</v>
      </c>
      <c r="AT529" s="679"/>
      <c r="AU529" s="679"/>
      <c r="AV529" s="679"/>
      <c r="AW529" s="679"/>
      <c r="AX529" s="679"/>
      <c r="AY529" s="679" t="s">
        <v>453</v>
      </c>
      <c r="AZ529" s="679"/>
      <c r="BA529" s="679"/>
      <c r="BB529" s="679"/>
      <c r="BC529" s="688" t="s">
        <v>760</v>
      </c>
      <c r="BD529" s="688"/>
      <c r="BE529" s="688"/>
      <c r="BF529" s="688"/>
      <c r="BG529" s="688"/>
      <c r="BH529" s="688">
        <v>10</v>
      </c>
      <c r="BI529" s="688"/>
      <c r="BJ529" s="688"/>
      <c r="BK529" s="688"/>
      <c r="BL529" s="688"/>
      <c r="BM529" s="688" t="s">
        <v>761</v>
      </c>
      <c r="BN529" s="688"/>
      <c r="BO529" s="688"/>
      <c r="BP529" s="688"/>
      <c r="BQ529" s="688"/>
    </row>
    <row r="530" spans="1:77" s="26" customFormat="1" ht="15" customHeight="1">
      <c r="C530" s="627" t="s">
        <v>719</v>
      </c>
      <c r="D530" s="627"/>
      <c r="E530" s="627"/>
      <c r="F530" s="627"/>
      <c r="G530" s="627"/>
      <c r="H530" s="627"/>
      <c r="I530" s="627"/>
      <c r="J530" s="674">
        <v>13</v>
      </c>
      <c r="K530" s="675"/>
      <c r="L530" s="675"/>
      <c r="M530" s="675"/>
      <c r="N530" s="675"/>
      <c r="O530" s="674">
        <v>209</v>
      </c>
      <c r="P530" s="675"/>
      <c r="Q530" s="675"/>
      <c r="R530" s="675"/>
      <c r="S530" s="675"/>
      <c r="T530" s="675"/>
      <c r="U530" s="675">
        <v>13</v>
      </c>
      <c r="V530" s="675"/>
      <c r="W530" s="675"/>
      <c r="X530" s="675"/>
      <c r="Y530" s="674">
        <v>254</v>
      </c>
      <c r="Z530" s="675"/>
      <c r="AA530" s="675"/>
      <c r="AB530" s="675"/>
      <c r="AC530" s="675"/>
      <c r="AD530" s="675"/>
      <c r="AE530" s="675" t="s">
        <v>453</v>
      </c>
      <c r="AF530" s="675"/>
      <c r="AG530" s="675"/>
      <c r="AH530" s="675"/>
      <c r="AI530" s="675" t="s">
        <v>760</v>
      </c>
      <c r="AJ530" s="675"/>
      <c r="AK530" s="675"/>
      <c r="AL530" s="675"/>
      <c r="AM530" s="675"/>
      <c r="AN530" s="674">
        <v>3</v>
      </c>
      <c r="AO530" s="675"/>
      <c r="AP530" s="675"/>
      <c r="AQ530" s="675"/>
      <c r="AR530" s="675"/>
      <c r="AS530" s="674">
        <v>132</v>
      </c>
      <c r="AT530" s="675"/>
      <c r="AU530" s="675"/>
      <c r="AV530" s="675"/>
      <c r="AW530" s="675"/>
      <c r="AX530" s="675"/>
      <c r="AY530" s="675" t="s">
        <v>764</v>
      </c>
      <c r="AZ530" s="675"/>
      <c r="BA530" s="675"/>
      <c r="BB530" s="675"/>
      <c r="BC530" s="673" t="s">
        <v>764</v>
      </c>
      <c r="BD530" s="673"/>
      <c r="BE530" s="673"/>
      <c r="BF530" s="673"/>
      <c r="BG530" s="673"/>
      <c r="BH530" s="673">
        <v>4</v>
      </c>
      <c r="BI530" s="673"/>
      <c r="BJ530" s="673"/>
      <c r="BK530" s="673"/>
      <c r="BL530" s="673"/>
      <c r="BM530" s="673" t="s">
        <v>761</v>
      </c>
      <c r="BN530" s="673"/>
      <c r="BO530" s="673"/>
      <c r="BP530" s="673"/>
      <c r="BQ530" s="673"/>
    </row>
    <row r="531" spans="1:77" s="26" customFormat="1" ht="15" customHeight="1">
      <c r="C531" s="627" t="s">
        <v>610</v>
      </c>
      <c r="D531" s="627"/>
      <c r="E531" s="627"/>
      <c r="F531" s="627"/>
      <c r="G531" s="627"/>
      <c r="H531" s="627"/>
      <c r="I531" s="627"/>
      <c r="J531" s="674">
        <v>31</v>
      </c>
      <c r="K531" s="675"/>
      <c r="L531" s="675"/>
      <c r="M531" s="675"/>
      <c r="N531" s="675"/>
      <c r="O531" s="674">
        <v>109</v>
      </c>
      <c r="P531" s="675"/>
      <c r="Q531" s="675"/>
      <c r="R531" s="675"/>
      <c r="S531" s="675"/>
      <c r="T531" s="675"/>
      <c r="U531" s="675">
        <v>7</v>
      </c>
      <c r="V531" s="675"/>
      <c r="W531" s="675"/>
      <c r="X531" s="675"/>
      <c r="Y531" s="674">
        <v>46</v>
      </c>
      <c r="Z531" s="675"/>
      <c r="AA531" s="675"/>
      <c r="AB531" s="675"/>
      <c r="AC531" s="675"/>
      <c r="AD531" s="675"/>
      <c r="AE531" s="675">
        <v>1</v>
      </c>
      <c r="AF531" s="675"/>
      <c r="AG531" s="675"/>
      <c r="AH531" s="675"/>
      <c r="AI531" s="675" t="s">
        <v>761</v>
      </c>
      <c r="AJ531" s="675"/>
      <c r="AK531" s="675"/>
      <c r="AL531" s="675"/>
      <c r="AM531" s="675"/>
      <c r="AN531" s="674">
        <v>14</v>
      </c>
      <c r="AO531" s="675"/>
      <c r="AP531" s="675"/>
      <c r="AQ531" s="675"/>
      <c r="AR531" s="675"/>
      <c r="AS531" s="674">
        <v>62</v>
      </c>
      <c r="AT531" s="675"/>
      <c r="AU531" s="675"/>
      <c r="AV531" s="675"/>
      <c r="AW531" s="675"/>
      <c r="AX531" s="675"/>
      <c r="AY531" s="675" t="s">
        <v>453</v>
      </c>
      <c r="AZ531" s="675"/>
      <c r="BA531" s="675"/>
      <c r="BB531" s="675"/>
      <c r="BC531" s="673" t="s">
        <v>453</v>
      </c>
      <c r="BD531" s="673"/>
      <c r="BE531" s="673"/>
      <c r="BF531" s="673"/>
      <c r="BG531" s="673"/>
      <c r="BH531" s="673">
        <v>25</v>
      </c>
      <c r="BI531" s="673"/>
      <c r="BJ531" s="673"/>
      <c r="BK531" s="673"/>
      <c r="BL531" s="673"/>
      <c r="BM531" s="673" t="s">
        <v>761</v>
      </c>
      <c r="BN531" s="673"/>
      <c r="BO531" s="673"/>
      <c r="BP531" s="673"/>
      <c r="BQ531" s="673"/>
    </row>
    <row r="532" spans="1:77" s="26" customFormat="1" ht="15" customHeight="1">
      <c r="C532" s="627" t="s">
        <v>507</v>
      </c>
      <c r="D532" s="627"/>
      <c r="E532" s="627"/>
      <c r="F532" s="627"/>
      <c r="G532" s="627"/>
      <c r="H532" s="627"/>
      <c r="I532" s="627"/>
      <c r="J532" s="674">
        <v>53</v>
      </c>
      <c r="K532" s="675"/>
      <c r="L532" s="675"/>
      <c r="M532" s="675"/>
      <c r="N532" s="675"/>
      <c r="O532" s="674">
        <v>124</v>
      </c>
      <c r="P532" s="675"/>
      <c r="Q532" s="675"/>
      <c r="R532" s="675"/>
      <c r="S532" s="675"/>
      <c r="T532" s="675"/>
      <c r="U532" s="675">
        <v>4</v>
      </c>
      <c r="V532" s="675"/>
      <c r="W532" s="675"/>
      <c r="X532" s="675"/>
      <c r="Y532" s="674" t="s">
        <v>762</v>
      </c>
      <c r="Z532" s="675"/>
      <c r="AA532" s="675"/>
      <c r="AB532" s="675"/>
      <c r="AC532" s="675"/>
      <c r="AD532" s="675"/>
      <c r="AE532" s="675">
        <v>1</v>
      </c>
      <c r="AF532" s="675"/>
      <c r="AG532" s="675"/>
      <c r="AH532" s="675"/>
      <c r="AI532" s="675" t="s">
        <v>761</v>
      </c>
      <c r="AJ532" s="675"/>
      <c r="AK532" s="675"/>
      <c r="AL532" s="675"/>
      <c r="AM532" s="675"/>
      <c r="AN532" s="674">
        <v>6</v>
      </c>
      <c r="AO532" s="675"/>
      <c r="AP532" s="675"/>
      <c r="AQ532" s="675"/>
      <c r="AR532" s="675"/>
      <c r="AS532" s="674">
        <v>40</v>
      </c>
      <c r="AT532" s="675"/>
      <c r="AU532" s="675"/>
      <c r="AV532" s="675"/>
      <c r="AW532" s="675"/>
      <c r="AX532" s="675"/>
      <c r="AY532" s="675" t="s">
        <v>453</v>
      </c>
      <c r="AZ532" s="675"/>
      <c r="BA532" s="675"/>
      <c r="BB532" s="675"/>
      <c r="BC532" s="673" t="s">
        <v>453</v>
      </c>
      <c r="BD532" s="673"/>
      <c r="BE532" s="673"/>
      <c r="BF532" s="673"/>
      <c r="BG532" s="673"/>
      <c r="BH532" s="673">
        <v>16</v>
      </c>
      <c r="BI532" s="673"/>
      <c r="BJ532" s="673"/>
      <c r="BK532" s="673"/>
      <c r="BL532" s="673"/>
      <c r="BM532" s="673" t="s">
        <v>761</v>
      </c>
      <c r="BN532" s="673"/>
      <c r="BO532" s="673"/>
      <c r="BP532" s="673"/>
      <c r="BQ532" s="673"/>
    </row>
    <row r="533" spans="1:77" s="26" customFormat="1" ht="15" customHeight="1">
      <c r="C533" s="627" t="s">
        <v>611</v>
      </c>
      <c r="D533" s="627"/>
      <c r="E533" s="627"/>
      <c r="F533" s="627"/>
      <c r="G533" s="627"/>
      <c r="H533" s="627"/>
      <c r="I533" s="627"/>
      <c r="J533" s="674">
        <v>11</v>
      </c>
      <c r="K533" s="675"/>
      <c r="L533" s="675"/>
      <c r="M533" s="675"/>
      <c r="N533" s="675"/>
      <c r="O533" s="674">
        <v>202</v>
      </c>
      <c r="P533" s="675"/>
      <c r="Q533" s="675"/>
      <c r="R533" s="675"/>
      <c r="S533" s="675"/>
      <c r="T533" s="675"/>
      <c r="U533" s="675">
        <v>8</v>
      </c>
      <c r="V533" s="675"/>
      <c r="W533" s="675"/>
      <c r="X533" s="675"/>
      <c r="Y533" s="674">
        <v>93</v>
      </c>
      <c r="Z533" s="675"/>
      <c r="AA533" s="675"/>
      <c r="AB533" s="675"/>
      <c r="AC533" s="675"/>
      <c r="AD533" s="675"/>
      <c r="AE533" s="675" t="s">
        <v>760</v>
      </c>
      <c r="AF533" s="675"/>
      <c r="AG533" s="675"/>
      <c r="AH533" s="675"/>
      <c r="AI533" s="675" t="s">
        <v>763</v>
      </c>
      <c r="AJ533" s="675"/>
      <c r="AK533" s="675"/>
      <c r="AL533" s="675"/>
      <c r="AM533" s="675"/>
      <c r="AN533" s="674">
        <v>8</v>
      </c>
      <c r="AO533" s="675"/>
      <c r="AP533" s="675"/>
      <c r="AQ533" s="675"/>
      <c r="AR533" s="675"/>
      <c r="AS533" s="674">
        <v>70</v>
      </c>
      <c r="AT533" s="675"/>
      <c r="AU533" s="675"/>
      <c r="AV533" s="675"/>
      <c r="AW533" s="675"/>
      <c r="AX533" s="675"/>
      <c r="AY533" s="675" t="s">
        <v>453</v>
      </c>
      <c r="AZ533" s="675"/>
      <c r="BA533" s="675"/>
      <c r="BB533" s="675"/>
      <c r="BC533" s="673" t="s">
        <v>453</v>
      </c>
      <c r="BD533" s="673"/>
      <c r="BE533" s="673"/>
      <c r="BF533" s="673"/>
      <c r="BG533" s="673"/>
      <c r="BH533" s="673">
        <v>21</v>
      </c>
      <c r="BI533" s="673"/>
      <c r="BJ533" s="673"/>
      <c r="BK533" s="673"/>
      <c r="BL533" s="673"/>
      <c r="BM533" s="673" t="s">
        <v>761</v>
      </c>
      <c r="BN533" s="673"/>
      <c r="BO533" s="673"/>
      <c r="BP533" s="673"/>
      <c r="BQ533" s="673"/>
    </row>
    <row r="534" spans="1:77" s="26" customFormat="1" ht="15" customHeight="1">
      <c r="C534" s="627" t="s">
        <v>509</v>
      </c>
      <c r="D534" s="627"/>
      <c r="E534" s="627"/>
      <c r="F534" s="627"/>
      <c r="G534" s="627"/>
      <c r="H534" s="627"/>
      <c r="I534" s="627"/>
      <c r="J534" s="674">
        <v>16</v>
      </c>
      <c r="K534" s="675"/>
      <c r="L534" s="675"/>
      <c r="M534" s="675"/>
      <c r="N534" s="675"/>
      <c r="O534" s="674">
        <v>135</v>
      </c>
      <c r="P534" s="675"/>
      <c r="Q534" s="675"/>
      <c r="R534" s="675"/>
      <c r="S534" s="675"/>
      <c r="T534" s="675"/>
      <c r="U534" s="675">
        <v>6</v>
      </c>
      <c r="V534" s="675"/>
      <c r="W534" s="675"/>
      <c r="X534" s="675"/>
      <c r="Y534" s="674">
        <v>77</v>
      </c>
      <c r="Z534" s="675"/>
      <c r="AA534" s="675"/>
      <c r="AB534" s="675"/>
      <c r="AC534" s="675"/>
      <c r="AD534" s="675"/>
      <c r="AE534" s="675">
        <v>1</v>
      </c>
      <c r="AF534" s="675"/>
      <c r="AG534" s="675"/>
      <c r="AH534" s="675"/>
      <c r="AI534" s="675" t="s">
        <v>763</v>
      </c>
      <c r="AJ534" s="675"/>
      <c r="AK534" s="675"/>
      <c r="AL534" s="675"/>
      <c r="AM534" s="675"/>
      <c r="AN534" s="674">
        <v>11</v>
      </c>
      <c r="AO534" s="675"/>
      <c r="AP534" s="675"/>
      <c r="AQ534" s="675"/>
      <c r="AR534" s="675"/>
      <c r="AS534" s="674">
        <v>88</v>
      </c>
      <c r="AT534" s="675"/>
      <c r="AU534" s="675"/>
      <c r="AV534" s="675"/>
      <c r="AW534" s="675"/>
      <c r="AX534" s="675"/>
      <c r="AY534" s="675" t="s">
        <v>453</v>
      </c>
      <c r="AZ534" s="675"/>
      <c r="BA534" s="675"/>
      <c r="BB534" s="675"/>
      <c r="BC534" s="673" t="s">
        <v>453</v>
      </c>
      <c r="BD534" s="673"/>
      <c r="BE534" s="673"/>
      <c r="BF534" s="673"/>
      <c r="BG534" s="673"/>
      <c r="BH534" s="673">
        <v>14</v>
      </c>
      <c r="BI534" s="673"/>
      <c r="BJ534" s="673"/>
      <c r="BK534" s="673"/>
      <c r="BL534" s="673"/>
      <c r="BM534" s="673" t="s">
        <v>761</v>
      </c>
      <c r="BN534" s="673"/>
      <c r="BO534" s="673"/>
      <c r="BP534" s="673"/>
      <c r="BQ534" s="673"/>
    </row>
    <row r="535" spans="1:77" s="26" customFormat="1" ht="15" customHeight="1">
      <c r="C535" s="627" t="s">
        <v>510</v>
      </c>
      <c r="D535" s="627"/>
      <c r="E535" s="627"/>
      <c r="F535" s="627"/>
      <c r="G535" s="627"/>
      <c r="H535" s="627"/>
      <c r="I535" s="627"/>
      <c r="J535" s="674">
        <v>53</v>
      </c>
      <c r="K535" s="675"/>
      <c r="L535" s="675"/>
      <c r="M535" s="675"/>
      <c r="N535" s="675"/>
      <c r="O535" s="674">
        <v>69</v>
      </c>
      <c r="P535" s="675"/>
      <c r="Q535" s="675"/>
      <c r="R535" s="675"/>
      <c r="S535" s="675"/>
      <c r="T535" s="675"/>
      <c r="U535" s="675" t="s">
        <v>760</v>
      </c>
      <c r="V535" s="675"/>
      <c r="W535" s="675"/>
      <c r="X535" s="675"/>
      <c r="Y535" s="674" t="s">
        <v>760</v>
      </c>
      <c r="Z535" s="675"/>
      <c r="AA535" s="675"/>
      <c r="AB535" s="675"/>
      <c r="AC535" s="675"/>
      <c r="AD535" s="675"/>
      <c r="AE535" s="675">
        <v>1</v>
      </c>
      <c r="AF535" s="675"/>
      <c r="AG535" s="675"/>
      <c r="AH535" s="675"/>
      <c r="AI535" s="675" t="s">
        <v>760</v>
      </c>
      <c r="AJ535" s="675"/>
      <c r="AK535" s="675"/>
      <c r="AL535" s="675"/>
      <c r="AM535" s="675"/>
      <c r="AN535" s="674">
        <v>8</v>
      </c>
      <c r="AO535" s="675"/>
      <c r="AP535" s="675"/>
      <c r="AQ535" s="675"/>
      <c r="AR535" s="675"/>
      <c r="AS535" s="674">
        <v>10</v>
      </c>
      <c r="AT535" s="675"/>
      <c r="AU535" s="675"/>
      <c r="AV535" s="675"/>
      <c r="AW535" s="675"/>
      <c r="AX535" s="675"/>
      <c r="AY535" s="675">
        <v>34</v>
      </c>
      <c r="AZ535" s="675"/>
      <c r="BA535" s="675"/>
      <c r="BB535" s="675"/>
      <c r="BC535" s="673">
        <v>21</v>
      </c>
      <c r="BD535" s="673"/>
      <c r="BE535" s="673"/>
      <c r="BF535" s="673"/>
      <c r="BG535" s="673"/>
      <c r="BH535" s="673">
        <v>21</v>
      </c>
      <c r="BI535" s="673"/>
      <c r="BJ535" s="673"/>
      <c r="BK535" s="673"/>
      <c r="BL535" s="673"/>
      <c r="BM535" s="673" t="s">
        <v>761</v>
      </c>
      <c r="BN535" s="673"/>
      <c r="BO535" s="673"/>
      <c r="BP535" s="673"/>
      <c r="BQ535" s="673"/>
    </row>
    <row r="536" spans="1:77" s="26" customFormat="1" ht="15" customHeight="1">
      <c r="C536" s="627" t="s">
        <v>720</v>
      </c>
      <c r="D536" s="627"/>
      <c r="E536" s="627"/>
      <c r="F536" s="627"/>
      <c r="G536" s="627"/>
      <c r="H536" s="627"/>
      <c r="I536" s="627"/>
      <c r="J536" s="674">
        <v>42</v>
      </c>
      <c r="K536" s="675"/>
      <c r="L536" s="675"/>
      <c r="M536" s="675"/>
      <c r="N536" s="675"/>
      <c r="O536" s="674">
        <v>279</v>
      </c>
      <c r="P536" s="675"/>
      <c r="Q536" s="675"/>
      <c r="R536" s="675"/>
      <c r="S536" s="675"/>
      <c r="T536" s="675"/>
      <c r="U536" s="675">
        <v>3</v>
      </c>
      <c r="V536" s="675"/>
      <c r="W536" s="675"/>
      <c r="X536" s="675"/>
      <c r="Y536" s="674" t="s">
        <v>762</v>
      </c>
      <c r="Z536" s="675"/>
      <c r="AA536" s="675"/>
      <c r="AB536" s="675"/>
      <c r="AC536" s="675"/>
      <c r="AD536" s="675"/>
      <c r="AE536" s="675">
        <v>4</v>
      </c>
      <c r="AF536" s="675"/>
      <c r="AG536" s="675"/>
      <c r="AH536" s="675"/>
      <c r="AI536" s="675" t="s">
        <v>761</v>
      </c>
      <c r="AJ536" s="675"/>
      <c r="AK536" s="675"/>
      <c r="AL536" s="675"/>
      <c r="AM536" s="675"/>
      <c r="AN536" s="674">
        <v>8</v>
      </c>
      <c r="AO536" s="675"/>
      <c r="AP536" s="675"/>
      <c r="AQ536" s="675"/>
      <c r="AR536" s="675"/>
      <c r="AS536" s="674" t="s">
        <v>761</v>
      </c>
      <c r="AT536" s="675"/>
      <c r="AU536" s="675"/>
      <c r="AV536" s="675"/>
      <c r="AW536" s="675"/>
      <c r="AX536" s="675"/>
      <c r="AY536" s="675">
        <v>7</v>
      </c>
      <c r="AZ536" s="675"/>
      <c r="BA536" s="675"/>
      <c r="BB536" s="675"/>
      <c r="BC536" s="673">
        <v>9</v>
      </c>
      <c r="BD536" s="673"/>
      <c r="BE536" s="673"/>
      <c r="BF536" s="673"/>
      <c r="BG536" s="673"/>
      <c r="BH536" s="673">
        <v>39</v>
      </c>
      <c r="BI536" s="673"/>
      <c r="BJ536" s="673"/>
      <c r="BK536" s="673"/>
      <c r="BL536" s="673"/>
      <c r="BM536" s="673" t="s">
        <v>761</v>
      </c>
      <c r="BN536" s="673"/>
      <c r="BO536" s="673"/>
      <c r="BP536" s="673"/>
      <c r="BQ536" s="673"/>
    </row>
    <row r="537" spans="1:77" s="26" customFormat="1" ht="15" customHeight="1">
      <c r="C537" s="629" t="s">
        <v>612</v>
      </c>
      <c r="D537" s="629"/>
      <c r="E537" s="629"/>
      <c r="F537" s="629"/>
      <c r="G537" s="629"/>
      <c r="H537" s="629"/>
      <c r="I537" s="629"/>
      <c r="J537" s="681">
        <v>26</v>
      </c>
      <c r="K537" s="682"/>
      <c r="L537" s="682"/>
      <c r="M537" s="682"/>
      <c r="N537" s="682"/>
      <c r="O537" s="681">
        <v>249</v>
      </c>
      <c r="P537" s="682"/>
      <c r="Q537" s="682"/>
      <c r="R537" s="682"/>
      <c r="S537" s="682"/>
      <c r="T537" s="682"/>
      <c r="U537" s="682">
        <v>15</v>
      </c>
      <c r="V537" s="682"/>
      <c r="W537" s="682"/>
      <c r="X537" s="682"/>
      <c r="Y537" s="681">
        <v>265</v>
      </c>
      <c r="Z537" s="682"/>
      <c r="AA537" s="682"/>
      <c r="AB537" s="682"/>
      <c r="AC537" s="682"/>
      <c r="AD537" s="682"/>
      <c r="AE537" s="682">
        <v>1</v>
      </c>
      <c r="AF537" s="682"/>
      <c r="AG537" s="682"/>
      <c r="AH537" s="682"/>
      <c r="AI537" s="682" t="s">
        <v>761</v>
      </c>
      <c r="AJ537" s="682"/>
      <c r="AK537" s="682"/>
      <c r="AL537" s="682"/>
      <c r="AM537" s="682"/>
      <c r="AN537" s="681">
        <v>14</v>
      </c>
      <c r="AO537" s="682"/>
      <c r="AP537" s="682"/>
      <c r="AQ537" s="682"/>
      <c r="AR537" s="682"/>
      <c r="AS537" s="681">
        <v>100</v>
      </c>
      <c r="AT537" s="682"/>
      <c r="AU537" s="682"/>
      <c r="AV537" s="682"/>
      <c r="AW537" s="682"/>
      <c r="AX537" s="682"/>
      <c r="AY537" s="682" t="s">
        <v>760</v>
      </c>
      <c r="AZ537" s="682"/>
      <c r="BA537" s="682"/>
      <c r="BB537" s="682"/>
      <c r="BC537" s="685" t="s">
        <v>760</v>
      </c>
      <c r="BD537" s="685"/>
      <c r="BE537" s="685"/>
      <c r="BF537" s="685"/>
      <c r="BG537" s="685"/>
      <c r="BH537" s="685">
        <v>43</v>
      </c>
      <c r="BI537" s="685"/>
      <c r="BJ537" s="685"/>
      <c r="BK537" s="685"/>
      <c r="BL537" s="685"/>
      <c r="BM537" s="685" t="s">
        <v>761</v>
      </c>
      <c r="BN537" s="685"/>
      <c r="BO537" s="685"/>
      <c r="BP537" s="685"/>
      <c r="BQ537" s="685"/>
    </row>
    <row r="538" spans="1:77" s="26" customFormat="1" ht="15" customHeight="1">
      <c r="C538" s="623" t="s">
        <v>622</v>
      </c>
      <c r="D538" s="623"/>
      <c r="E538" s="623"/>
      <c r="F538" s="623"/>
      <c r="G538" s="623"/>
      <c r="H538" s="623"/>
      <c r="I538" s="623"/>
      <c r="J538" s="683">
        <v>273</v>
      </c>
      <c r="K538" s="684"/>
      <c r="L538" s="684"/>
      <c r="M538" s="684"/>
      <c r="N538" s="684"/>
      <c r="O538" s="683">
        <v>1451</v>
      </c>
      <c r="P538" s="684"/>
      <c r="Q538" s="684"/>
      <c r="R538" s="684"/>
      <c r="S538" s="684"/>
      <c r="T538" s="684"/>
      <c r="U538" s="684">
        <f>SUM(U529:U537)</f>
        <v>61</v>
      </c>
      <c r="V538" s="684"/>
      <c r="W538" s="684"/>
      <c r="X538" s="684"/>
      <c r="Y538" s="683">
        <v>972</v>
      </c>
      <c r="Z538" s="684"/>
      <c r="AA538" s="684"/>
      <c r="AB538" s="684"/>
      <c r="AC538" s="684"/>
      <c r="AD538" s="684"/>
      <c r="AE538" s="684">
        <f>SUM(AE529:AE537)</f>
        <v>9</v>
      </c>
      <c r="AF538" s="684"/>
      <c r="AG538" s="684"/>
      <c r="AH538" s="684"/>
      <c r="AI538" s="684">
        <f>SUM(AI529:AM537)</f>
        <v>0</v>
      </c>
      <c r="AJ538" s="684"/>
      <c r="AK538" s="684"/>
      <c r="AL538" s="684"/>
      <c r="AM538" s="684"/>
      <c r="AN538" s="683">
        <v>94</v>
      </c>
      <c r="AO538" s="684"/>
      <c r="AP538" s="684"/>
      <c r="AQ538" s="684"/>
      <c r="AR538" s="684"/>
      <c r="AS538" s="683" t="s">
        <v>997</v>
      </c>
      <c r="AT538" s="684"/>
      <c r="AU538" s="684"/>
      <c r="AV538" s="684"/>
      <c r="AW538" s="684"/>
      <c r="AX538" s="684"/>
      <c r="AY538" s="684">
        <f>SUM(AY529:AY537)</f>
        <v>41</v>
      </c>
      <c r="AZ538" s="684"/>
      <c r="BA538" s="684"/>
      <c r="BB538" s="684"/>
      <c r="BC538" s="686">
        <v>31</v>
      </c>
      <c r="BD538" s="686"/>
      <c r="BE538" s="686"/>
      <c r="BF538" s="686"/>
      <c r="BG538" s="686"/>
      <c r="BH538" s="686">
        <f>SUM(BH529:BH537)</f>
        <v>193</v>
      </c>
      <c r="BI538" s="686"/>
      <c r="BJ538" s="686"/>
      <c r="BK538" s="686"/>
      <c r="BL538" s="686"/>
      <c r="BM538" s="686" t="s">
        <v>761</v>
      </c>
      <c r="BN538" s="686"/>
      <c r="BO538" s="686"/>
      <c r="BP538" s="686"/>
      <c r="BQ538" s="686"/>
    </row>
    <row r="539" spans="1:77" ht="15" customHeight="1">
      <c r="I539" s="45"/>
      <c r="J539" s="33"/>
      <c r="K539" s="79"/>
      <c r="L539" s="79"/>
      <c r="M539" s="79"/>
      <c r="N539" s="79"/>
      <c r="O539" s="79"/>
      <c r="BQ539" s="16" t="s">
        <v>178</v>
      </c>
    </row>
    <row r="540" spans="1:77" s="26" customFormat="1" ht="15" customHeight="1">
      <c r="A540" s="26" t="s">
        <v>766</v>
      </c>
      <c r="BO540" s="27" t="s">
        <v>998</v>
      </c>
    </row>
    <row r="541" spans="1:77" s="26" customFormat="1" ht="3.75" customHeight="1"/>
    <row r="542" spans="1:77" s="26" customFormat="1" ht="13.5" customHeight="1">
      <c r="B542" s="623" t="s">
        <v>503</v>
      </c>
      <c r="C542" s="623"/>
      <c r="D542" s="623"/>
      <c r="E542" s="623"/>
      <c r="F542" s="623"/>
      <c r="G542" s="623"/>
      <c r="H542" s="623"/>
      <c r="I542" s="623"/>
      <c r="J542" s="624" t="s">
        <v>196</v>
      </c>
      <c r="K542" s="624"/>
      <c r="L542" s="624"/>
      <c r="M542" s="624"/>
      <c r="N542" s="624"/>
      <c r="O542" s="624"/>
      <c r="P542" s="624"/>
      <c r="Q542" s="624"/>
      <c r="R542" s="624" t="s">
        <v>197</v>
      </c>
      <c r="S542" s="624"/>
      <c r="T542" s="624"/>
      <c r="U542" s="624"/>
      <c r="V542" s="624"/>
      <c r="W542" s="624"/>
      <c r="X542" s="624"/>
      <c r="Y542" s="624"/>
      <c r="Z542" s="624" t="s">
        <v>765</v>
      </c>
      <c r="AA542" s="624"/>
      <c r="AB542" s="624"/>
      <c r="AC542" s="624"/>
      <c r="AD542" s="624"/>
      <c r="AE542" s="624"/>
      <c r="AF542" s="624"/>
      <c r="AG542" s="624"/>
      <c r="AH542" s="624" t="s">
        <v>794</v>
      </c>
      <c r="AI542" s="624"/>
      <c r="AJ542" s="624"/>
      <c r="AK542" s="624"/>
      <c r="AL542" s="624"/>
      <c r="AM542" s="624"/>
      <c r="AN542" s="624"/>
      <c r="AO542" s="624"/>
      <c r="AP542" s="624" t="s">
        <v>795</v>
      </c>
      <c r="AQ542" s="624"/>
      <c r="AR542" s="624"/>
      <c r="AS542" s="624"/>
      <c r="AT542" s="624"/>
      <c r="AU542" s="624"/>
      <c r="AV542" s="624"/>
      <c r="AW542" s="624"/>
      <c r="AX542" s="624" t="s">
        <v>796</v>
      </c>
      <c r="AY542" s="624"/>
      <c r="AZ542" s="624"/>
      <c r="BA542" s="624"/>
      <c r="BB542" s="624"/>
      <c r="BC542" s="624"/>
      <c r="BD542" s="624"/>
      <c r="BE542" s="624"/>
      <c r="BF542" s="624" t="s">
        <v>797</v>
      </c>
      <c r="BG542" s="624"/>
      <c r="BH542" s="624"/>
      <c r="BI542" s="624"/>
      <c r="BJ542" s="624"/>
      <c r="BK542" s="624"/>
      <c r="BL542" s="624"/>
      <c r="BM542" s="624"/>
      <c r="BN542" s="1"/>
      <c r="BO542" s="29"/>
      <c r="BP542" s="1"/>
      <c r="BQ542" s="1"/>
      <c r="BR542" s="1"/>
      <c r="BS542" s="1"/>
      <c r="BT542" s="1"/>
      <c r="BU542" s="1"/>
      <c r="BV542" s="1"/>
      <c r="BW542" s="1"/>
      <c r="BX542" s="1"/>
      <c r="BY542" s="1"/>
    </row>
    <row r="543" spans="1:77" s="26" customFormat="1" ht="13.5" customHeight="1">
      <c r="B543" s="623"/>
      <c r="C543" s="623"/>
      <c r="D543" s="623"/>
      <c r="E543" s="623"/>
      <c r="F543" s="623"/>
      <c r="G543" s="623"/>
      <c r="H543" s="623"/>
      <c r="I543" s="623"/>
      <c r="J543" s="624" t="s">
        <v>198</v>
      </c>
      <c r="K543" s="624"/>
      <c r="L543" s="624"/>
      <c r="M543" s="624"/>
      <c r="N543" s="624"/>
      <c r="O543" s="624"/>
      <c r="P543" s="624"/>
      <c r="Q543" s="624"/>
      <c r="R543" s="624" t="s">
        <v>198</v>
      </c>
      <c r="S543" s="624"/>
      <c r="T543" s="624"/>
      <c r="U543" s="624"/>
      <c r="V543" s="624"/>
      <c r="W543" s="624"/>
      <c r="X543" s="624"/>
      <c r="Y543" s="624"/>
      <c r="Z543" s="624" t="s">
        <v>198</v>
      </c>
      <c r="AA543" s="624"/>
      <c r="AB543" s="624"/>
      <c r="AC543" s="624"/>
      <c r="AD543" s="624"/>
      <c r="AE543" s="624"/>
      <c r="AF543" s="624"/>
      <c r="AG543" s="624"/>
      <c r="AH543" s="624" t="s">
        <v>198</v>
      </c>
      <c r="AI543" s="624"/>
      <c r="AJ543" s="624"/>
      <c r="AK543" s="624"/>
      <c r="AL543" s="624"/>
      <c r="AM543" s="624"/>
      <c r="AN543" s="624"/>
      <c r="AO543" s="624"/>
      <c r="AP543" s="624" t="s">
        <v>198</v>
      </c>
      <c r="AQ543" s="624"/>
      <c r="AR543" s="624"/>
      <c r="AS543" s="624"/>
      <c r="AT543" s="624"/>
      <c r="AU543" s="624"/>
      <c r="AV543" s="624"/>
      <c r="AW543" s="624"/>
      <c r="AX543" s="624" t="s">
        <v>198</v>
      </c>
      <c r="AY543" s="624"/>
      <c r="AZ543" s="624"/>
      <c r="BA543" s="624"/>
      <c r="BB543" s="624"/>
      <c r="BC543" s="624"/>
      <c r="BD543" s="624"/>
      <c r="BE543" s="624"/>
      <c r="BF543" s="624" t="s">
        <v>198</v>
      </c>
      <c r="BG543" s="624"/>
      <c r="BH543" s="624"/>
      <c r="BI543" s="624"/>
      <c r="BJ543" s="624"/>
      <c r="BK543" s="624"/>
      <c r="BL543" s="624"/>
      <c r="BM543" s="624"/>
      <c r="BN543" s="40"/>
      <c r="BO543" s="40"/>
      <c r="BP543" s="40"/>
      <c r="BQ543" s="40"/>
      <c r="BR543" s="40"/>
      <c r="BS543" s="40"/>
      <c r="BT543" s="40"/>
      <c r="BU543" s="40"/>
      <c r="BV543" s="40"/>
      <c r="BW543" s="40"/>
      <c r="BX543" s="40"/>
      <c r="BY543" s="40"/>
    </row>
    <row r="544" spans="1:77" s="26" customFormat="1" ht="13.5" customHeight="1">
      <c r="B544" s="623"/>
      <c r="C544" s="623"/>
      <c r="D544" s="623"/>
      <c r="E544" s="623"/>
      <c r="F544" s="623"/>
      <c r="G544" s="623"/>
      <c r="H544" s="623"/>
      <c r="I544" s="623"/>
      <c r="J544" s="624"/>
      <c r="K544" s="624"/>
      <c r="L544" s="624"/>
      <c r="M544" s="624"/>
      <c r="N544" s="624"/>
      <c r="O544" s="624"/>
      <c r="P544" s="624"/>
      <c r="Q544" s="624"/>
      <c r="R544" s="624"/>
      <c r="S544" s="624"/>
      <c r="T544" s="624"/>
      <c r="U544" s="624"/>
      <c r="V544" s="624"/>
      <c r="W544" s="624"/>
      <c r="X544" s="624"/>
      <c r="Y544" s="624"/>
      <c r="Z544" s="624"/>
      <c r="AA544" s="624"/>
      <c r="AB544" s="624"/>
      <c r="AC544" s="624"/>
      <c r="AD544" s="624"/>
      <c r="AE544" s="624"/>
      <c r="AF544" s="624"/>
      <c r="AG544" s="624"/>
      <c r="AH544" s="624"/>
      <c r="AI544" s="624"/>
      <c r="AJ544" s="624"/>
      <c r="AK544" s="624"/>
      <c r="AL544" s="624"/>
      <c r="AM544" s="624"/>
      <c r="AN544" s="624"/>
      <c r="AO544" s="624"/>
      <c r="AP544" s="624"/>
      <c r="AQ544" s="624"/>
      <c r="AR544" s="624"/>
      <c r="AS544" s="624"/>
      <c r="AT544" s="624"/>
      <c r="AU544" s="624"/>
      <c r="AV544" s="624"/>
      <c r="AW544" s="624"/>
      <c r="AX544" s="624"/>
      <c r="AY544" s="624"/>
      <c r="AZ544" s="624"/>
      <c r="BA544" s="624"/>
      <c r="BB544" s="624"/>
      <c r="BC544" s="624"/>
      <c r="BD544" s="624"/>
      <c r="BE544" s="624"/>
      <c r="BF544" s="624"/>
      <c r="BG544" s="624"/>
      <c r="BH544" s="624"/>
      <c r="BI544" s="624"/>
      <c r="BJ544" s="624"/>
      <c r="BK544" s="624"/>
      <c r="BL544" s="624"/>
      <c r="BM544" s="624"/>
      <c r="BN544" s="40"/>
      <c r="BO544" s="40"/>
      <c r="BP544" s="40"/>
      <c r="BQ544" s="40"/>
      <c r="BR544" s="40"/>
      <c r="BS544" s="40"/>
      <c r="BT544" s="40"/>
      <c r="BU544" s="40"/>
      <c r="BV544" s="40"/>
      <c r="BW544" s="40"/>
      <c r="BX544" s="40"/>
      <c r="BY544" s="40"/>
    </row>
    <row r="545" spans="1:108" s="26" customFormat="1" ht="15" customHeight="1">
      <c r="B545" s="625" t="s">
        <v>505</v>
      </c>
      <c r="C545" s="625"/>
      <c r="D545" s="625"/>
      <c r="E545" s="625"/>
      <c r="F545" s="625"/>
      <c r="G545" s="625"/>
      <c r="H545" s="625"/>
      <c r="I545" s="625"/>
      <c r="J545" s="626">
        <v>2</v>
      </c>
      <c r="K545" s="626"/>
      <c r="L545" s="626"/>
      <c r="M545" s="626"/>
      <c r="N545" s="626"/>
      <c r="O545" s="626"/>
      <c r="P545" s="626"/>
      <c r="Q545" s="626"/>
      <c r="R545" s="626">
        <v>1</v>
      </c>
      <c r="S545" s="626"/>
      <c r="T545" s="626"/>
      <c r="U545" s="626"/>
      <c r="V545" s="626"/>
      <c r="W545" s="626"/>
      <c r="X545" s="626"/>
      <c r="Y545" s="626"/>
      <c r="Z545" s="626">
        <v>3</v>
      </c>
      <c r="AA545" s="626"/>
      <c r="AB545" s="626"/>
      <c r="AC545" s="626"/>
      <c r="AD545" s="626"/>
      <c r="AE545" s="626"/>
      <c r="AF545" s="626"/>
      <c r="AG545" s="626"/>
      <c r="AH545" s="626" t="s">
        <v>453</v>
      </c>
      <c r="AI545" s="626"/>
      <c r="AJ545" s="626"/>
      <c r="AK545" s="626"/>
      <c r="AL545" s="626"/>
      <c r="AM545" s="626"/>
      <c r="AN545" s="626"/>
      <c r="AO545" s="626"/>
      <c r="AP545" s="626">
        <v>1</v>
      </c>
      <c r="AQ545" s="626"/>
      <c r="AR545" s="626"/>
      <c r="AS545" s="626"/>
      <c r="AT545" s="626"/>
      <c r="AU545" s="626"/>
      <c r="AV545" s="626"/>
      <c r="AW545" s="626"/>
      <c r="AX545" s="626">
        <v>1</v>
      </c>
      <c r="AY545" s="626"/>
      <c r="AZ545" s="626"/>
      <c r="BA545" s="626"/>
      <c r="BB545" s="626"/>
      <c r="BC545" s="626"/>
      <c r="BD545" s="626"/>
      <c r="BE545" s="626"/>
      <c r="BF545" s="626">
        <v>1</v>
      </c>
      <c r="BG545" s="626"/>
      <c r="BH545" s="626"/>
      <c r="BI545" s="626"/>
      <c r="BJ545" s="626"/>
      <c r="BK545" s="626"/>
      <c r="BL545" s="626"/>
      <c r="BM545" s="626"/>
      <c r="BN545" s="34"/>
      <c r="BO545" s="35"/>
      <c r="BP545" s="35"/>
      <c r="BQ545" s="35"/>
      <c r="BR545" s="35"/>
      <c r="BS545" s="35"/>
      <c r="BT545" s="34"/>
      <c r="BU545" s="34"/>
      <c r="BV545" s="34"/>
      <c r="BW545" s="34"/>
      <c r="BX545" s="34"/>
      <c r="BY545" s="34"/>
    </row>
    <row r="546" spans="1:108" s="26" customFormat="1" ht="15" customHeight="1">
      <c r="B546" s="627" t="s">
        <v>719</v>
      </c>
      <c r="C546" s="627"/>
      <c r="D546" s="627"/>
      <c r="E546" s="627"/>
      <c r="F546" s="627"/>
      <c r="G546" s="627"/>
      <c r="H546" s="627"/>
      <c r="I546" s="627"/>
      <c r="J546" s="628" t="s">
        <v>453</v>
      </c>
      <c r="K546" s="628"/>
      <c r="L546" s="628"/>
      <c r="M546" s="628"/>
      <c r="N546" s="628"/>
      <c r="O546" s="628"/>
      <c r="P546" s="628"/>
      <c r="Q546" s="628"/>
      <c r="R546" s="628" t="s">
        <v>453</v>
      </c>
      <c r="S546" s="628"/>
      <c r="T546" s="628"/>
      <c r="U546" s="628"/>
      <c r="V546" s="628"/>
      <c r="W546" s="628"/>
      <c r="X546" s="628"/>
      <c r="Y546" s="628"/>
      <c r="Z546" s="628">
        <v>1</v>
      </c>
      <c r="AA546" s="628"/>
      <c r="AB546" s="628"/>
      <c r="AC546" s="628"/>
      <c r="AD546" s="628"/>
      <c r="AE546" s="628"/>
      <c r="AF546" s="628"/>
      <c r="AG546" s="628"/>
      <c r="AH546" s="628" t="s">
        <v>453</v>
      </c>
      <c r="AI546" s="628"/>
      <c r="AJ546" s="628"/>
      <c r="AK546" s="628"/>
      <c r="AL546" s="628"/>
      <c r="AM546" s="628"/>
      <c r="AN546" s="628"/>
      <c r="AO546" s="628"/>
      <c r="AP546" s="628" t="s">
        <v>453</v>
      </c>
      <c r="AQ546" s="628"/>
      <c r="AR546" s="628"/>
      <c r="AS546" s="628"/>
      <c r="AT546" s="628"/>
      <c r="AU546" s="628"/>
      <c r="AV546" s="628"/>
      <c r="AW546" s="628"/>
      <c r="AX546" s="628" t="s">
        <v>453</v>
      </c>
      <c r="AY546" s="628"/>
      <c r="AZ546" s="628"/>
      <c r="BA546" s="628"/>
      <c r="BB546" s="628"/>
      <c r="BC546" s="628"/>
      <c r="BD546" s="628"/>
      <c r="BE546" s="628"/>
      <c r="BF546" s="628" t="s">
        <v>453</v>
      </c>
      <c r="BG546" s="628"/>
      <c r="BH546" s="628"/>
      <c r="BI546" s="628"/>
      <c r="BJ546" s="628"/>
      <c r="BK546" s="628"/>
      <c r="BL546" s="628"/>
      <c r="BM546" s="628"/>
      <c r="BN546" s="34"/>
      <c r="BO546" s="35"/>
      <c r="BP546" s="35"/>
      <c r="BQ546" s="35"/>
      <c r="BR546" s="35"/>
      <c r="BS546" s="35"/>
      <c r="BT546" s="34"/>
      <c r="BU546" s="34"/>
      <c r="BV546" s="34"/>
      <c r="BW546" s="34"/>
      <c r="BX546" s="34"/>
      <c r="BY546" s="34"/>
    </row>
    <row r="547" spans="1:108" s="26" customFormat="1" ht="15" customHeight="1">
      <c r="B547" s="627" t="s">
        <v>610</v>
      </c>
      <c r="C547" s="627"/>
      <c r="D547" s="627"/>
      <c r="E547" s="627"/>
      <c r="F547" s="627"/>
      <c r="G547" s="627"/>
      <c r="H547" s="627"/>
      <c r="I547" s="627"/>
      <c r="J547" s="628">
        <v>1</v>
      </c>
      <c r="K547" s="628"/>
      <c r="L547" s="628"/>
      <c r="M547" s="628"/>
      <c r="N547" s="628"/>
      <c r="O547" s="628"/>
      <c r="P547" s="628"/>
      <c r="Q547" s="628"/>
      <c r="R547" s="628" t="s">
        <v>453</v>
      </c>
      <c r="S547" s="628"/>
      <c r="T547" s="628"/>
      <c r="U547" s="628"/>
      <c r="V547" s="628"/>
      <c r="W547" s="628"/>
      <c r="X547" s="628"/>
      <c r="Y547" s="628"/>
      <c r="Z547" s="628">
        <v>4</v>
      </c>
      <c r="AA547" s="628"/>
      <c r="AB547" s="628"/>
      <c r="AC547" s="628"/>
      <c r="AD547" s="628"/>
      <c r="AE547" s="628"/>
      <c r="AF547" s="628"/>
      <c r="AG547" s="628"/>
      <c r="AH547" s="628" t="s">
        <v>453</v>
      </c>
      <c r="AI547" s="628"/>
      <c r="AJ547" s="628"/>
      <c r="AK547" s="628"/>
      <c r="AL547" s="628"/>
      <c r="AM547" s="628"/>
      <c r="AN547" s="628"/>
      <c r="AO547" s="628"/>
      <c r="AP547" s="628" t="s">
        <v>453</v>
      </c>
      <c r="AQ547" s="628"/>
      <c r="AR547" s="628"/>
      <c r="AS547" s="628"/>
      <c r="AT547" s="628"/>
      <c r="AU547" s="628"/>
      <c r="AV547" s="628"/>
      <c r="AW547" s="628"/>
      <c r="AX547" s="628" t="s">
        <v>453</v>
      </c>
      <c r="AY547" s="628"/>
      <c r="AZ547" s="628"/>
      <c r="BA547" s="628"/>
      <c r="BB547" s="628"/>
      <c r="BC547" s="628"/>
      <c r="BD547" s="628"/>
      <c r="BE547" s="628"/>
      <c r="BF547" s="628" t="s">
        <v>453</v>
      </c>
      <c r="BG547" s="628"/>
      <c r="BH547" s="628"/>
      <c r="BI547" s="628"/>
      <c r="BJ547" s="628"/>
      <c r="BK547" s="628"/>
      <c r="BL547" s="628"/>
      <c r="BM547" s="628"/>
      <c r="BN547" s="34"/>
      <c r="BO547" s="35"/>
      <c r="BP547" s="35"/>
      <c r="BQ547" s="35"/>
      <c r="BR547" s="35"/>
      <c r="BS547" s="35"/>
      <c r="BT547" s="34"/>
      <c r="BU547" s="34"/>
      <c r="BV547" s="34"/>
      <c r="BW547" s="34"/>
      <c r="BX547" s="34"/>
      <c r="BY547" s="34"/>
    </row>
    <row r="548" spans="1:108" s="26" customFormat="1" ht="15" customHeight="1">
      <c r="B548" s="627" t="s">
        <v>507</v>
      </c>
      <c r="C548" s="627"/>
      <c r="D548" s="627"/>
      <c r="E548" s="627"/>
      <c r="F548" s="627"/>
      <c r="G548" s="627"/>
      <c r="H548" s="627"/>
      <c r="I548" s="627"/>
      <c r="J548" s="628">
        <v>6</v>
      </c>
      <c r="K548" s="628"/>
      <c r="L548" s="628"/>
      <c r="M548" s="628"/>
      <c r="N548" s="628"/>
      <c r="O548" s="628"/>
      <c r="P548" s="628"/>
      <c r="Q548" s="628"/>
      <c r="R548" s="628">
        <v>2</v>
      </c>
      <c r="S548" s="628"/>
      <c r="T548" s="628"/>
      <c r="U548" s="628"/>
      <c r="V548" s="628"/>
      <c r="W548" s="628"/>
      <c r="X548" s="628"/>
      <c r="Y548" s="628"/>
      <c r="Z548" s="628">
        <v>1</v>
      </c>
      <c r="AA548" s="628"/>
      <c r="AB548" s="628"/>
      <c r="AC548" s="628"/>
      <c r="AD548" s="628"/>
      <c r="AE548" s="628"/>
      <c r="AF548" s="628"/>
      <c r="AG548" s="628"/>
      <c r="AH548" s="628">
        <v>1</v>
      </c>
      <c r="AI548" s="628"/>
      <c r="AJ548" s="628"/>
      <c r="AK548" s="628"/>
      <c r="AL548" s="628"/>
      <c r="AM548" s="628"/>
      <c r="AN548" s="628"/>
      <c r="AO548" s="628"/>
      <c r="AP548" s="628" t="s">
        <v>453</v>
      </c>
      <c r="AQ548" s="628"/>
      <c r="AR548" s="628"/>
      <c r="AS548" s="628"/>
      <c r="AT548" s="628"/>
      <c r="AU548" s="628"/>
      <c r="AV548" s="628"/>
      <c r="AW548" s="628"/>
      <c r="AX548" s="628" t="s">
        <v>453</v>
      </c>
      <c r="AY548" s="628"/>
      <c r="AZ548" s="628"/>
      <c r="BA548" s="628"/>
      <c r="BB548" s="628"/>
      <c r="BC548" s="628"/>
      <c r="BD548" s="628"/>
      <c r="BE548" s="628"/>
      <c r="BF548" s="628" t="s">
        <v>453</v>
      </c>
      <c r="BG548" s="628"/>
      <c r="BH548" s="628"/>
      <c r="BI548" s="628"/>
      <c r="BJ548" s="628"/>
      <c r="BK548" s="628"/>
      <c r="BL548" s="628"/>
      <c r="BM548" s="628"/>
      <c r="BN548" s="35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</row>
    <row r="549" spans="1:108" s="26" customFormat="1" ht="15" customHeight="1">
      <c r="B549" s="627" t="s">
        <v>508</v>
      </c>
      <c r="C549" s="627"/>
      <c r="D549" s="627"/>
      <c r="E549" s="627"/>
      <c r="F549" s="627"/>
      <c r="G549" s="627"/>
      <c r="H549" s="627"/>
      <c r="I549" s="627"/>
      <c r="J549" s="628">
        <v>11</v>
      </c>
      <c r="K549" s="628"/>
      <c r="L549" s="628"/>
      <c r="M549" s="628"/>
      <c r="N549" s="628"/>
      <c r="O549" s="628"/>
      <c r="P549" s="628"/>
      <c r="Q549" s="628"/>
      <c r="R549" s="628">
        <v>1</v>
      </c>
      <c r="S549" s="628"/>
      <c r="T549" s="628"/>
      <c r="U549" s="628"/>
      <c r="V549" s="628"/>
      <c r="W549" s="628"/>
      <c r="X549" s="628"/>
      <c r="Y549" s="628"/>
      <c r="Z549" s="628">
        <v>2</v>
      </c>
      <c r="AA549" s="628"/>
      <c r="AB549" s="628"/>
      <c r="AC549" s="628"/>
      <c r="AD549" s="628"/>
      <c r="AE549" s="628"/>
      <c r="AF549" s="628"/>
      <c r="AG549" s="628"/>
      <c r="AH549" s="628" t="s">
        <v>453</v>
      </c>
      <c r="AI549" s="628"/>
      <c r="AJ549" s="628"/>
      <c r="AK549" s="628"/>
      <c r="AL549" s="628"/>
      <c r="AM549" s="628"/>
      <c r="AN549" s="628"/>
      <c r="AO549" s="628"/>
      <c r="AP549" s="628" t="s">
        <v>453</v>
      </c>
      <c r="AQ549" s="628"/>
      <c r="AR549" s="628"/>
      <c r="AS549" s="628"/>
      <c r="AT549" s="628"/>
      <c r="AU549" s="628"/>
      <c r="AV549" s="628"/>
      <c r="AW549" s="628"/>
      <c r="AX549" s="628" t="s">
        <v>453</v>
      </c>
      <c r="AY549" s="628"/>
      <c r="AZ549" s="628"/>
      <c r="BA549" s="628"/>
      <c r="BB549" s="628"/>
      <c r="BC549" s="628"/>
      <c r="BD549" s="628"/>
      <c r="BE549" s="628"/>
      <c r="BF549" s="628" t="s">
        <v>453</v>
      </c>
      <c r="BG549" s="628"/>
      <c r="BH549" s="628"/>
      <c r="BI549" s="628"/>
      <c r="BJ549" s="628"/>
      <c r="BK549" s="628"/>
      <c r="BL549" s="628"/>
      <c r="BM549" s="628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</row>
    <row r="550" spans="1:108" s="26" customFormat="1" ht="15" customHeight="1">
      <c r="B550" s="627" t="s">
        <v>509</v>
      </c>
      <c r="C550" s="627"/>
      <c r="D550" s="627"/>
      <c r="E550" s="627"/>
      <c r="F550" s="627"/>
      <c r="G550" s="627"/>
      <c r="H550" s="627"/>
      <c r="I550" s="627"/>
      <c r="J550" s="628">
        <v>1</v>
      </c>
      <c r="K550" s="628"/>
      <c r="L550" s="628"/>
      <c r="M550" s="628"/>
      <c r="N550" s="628"/>
      <c r="O550" s="628"/>
      <c r="P550" s="628"/>
      <c r="Q550" s="628"/>
      <c r="R550" s="628" t="s">
        <v>453</v>
      </c>
      <c r="S550" s="628"/>
      <c r="T550" s="628"/>
      <c r="U550" s="628"/>
      <c r="V550" s="628"/>
      <c r="W550" s="628"/>
      <c r="X550" s="628"/>
      <c r="Y550" s="628"/>
      <c r="Z550" s="628">
        <v>2</v>
      </c>
      <c r="AA550" s="628"/>
      <c r="AB550" s="628"/>
      <c r="AC550" s="628"/>
      <c r="AD550" s="628"/>
      <c r="AE550" s="628"/>
      <c r="AF550" s="628"/>
      <c r="AG550" s="628"/>
      <c r="AH550" s="628" t="s">
        <v>453</v>
      </c>
      <c r="AI550" s="628"/>
      <c r="AJ550" s="628"/>
      <c r="AK550" s="628"/>
      <c r="AL550" s="628"/>
      <c r="AM550" s="628"/>
      <c r="AN550" s="628"/>
      <c r="AO550" s="628"/>
      <c r="AP550" s="628">
        <v>2</v>
      </c>
      <c r="AQ550" s="628"/>
      <c r="AR550" s="628"/>
      <c r="AS550" s="628"/>
      <c r="AT550" s="628"/>
      <c r="AU550" s="628"/>
      <c r="AV550" s="628"/>
      <c r="AW550" s="628"/>
      <c r="AX550" s="628" t="s">
        <v>453</v>
      </c>
      <c r="AY550" s="628"/>
      <c r="AZ550" s="628"/>
      <c r="BA550" s="628"/>
      <c r="BB550" s="628"/>
      <c r="BC550" s="628"/>
      <c r="BD550" s="628"/>
      <c r="BE550" s="628"/>
      <c r="BF550" s="628">
        <v>1</v>
      </c>
      <c r="BG550" s="628"/>
      <c r="BH550" s="628"/>
      <c r="BI550" s="628"/>
      <c r="BJ550" s="628"/>
      <c r="BK550" s="628"/>
      <c r="BL550" s="628"/>
      <c r="BM550" s="628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</row>
    <row r="551" spans="1:108" s="26" customFormat="1" ht="15" customHeight="1">
      <c r="B551" s="627" t="s">
        <v>510</v>
      </c>
      <c r="C551" s="627"/>
      <c r="D551" s="627"/>
      <c r="E551" s="627"/>
      <c r="F551" s="627"/>
      <c r="G551" s="627"/>
      <c r="H551" s="627"/>
      <c r="I551" s="627"/>
      <c r="J551" s="628">
        <v>4</v>
      </c>
      <c r="K551" s="628"/>
      <c r="L551" s="628"/>
      <c r="M551" s="628"/>
      <c r="N551" s="628"/>
      <c r="O551" s="628"/>
      <c r="P551" s="628"/>
      <c r="Q551" s="628"/>
      <c r="R551" s="628" t="s">
        <v>453</v>
      </c>
      <c r="S551" s="628"/>
      <c r="T551" s="628"/>
      <c r="U551" s="628"/>
      <c r="V551" s="628"/>
      <c r="W551" s="628"/>
      <c r="X551" s="628"/>
      <c r="Y551" s="628"/>
      <c r="Z551" s="628">
        <v>1</v>
      </c>
      <c r="AA551" s="628"/>
      <c r="AB551" s="628"/>
      <c r="AC551" s="628"/>
      <c r="AD551" s="628"/>
      <c r="AE551" s="628"/>
      <c r="AF551" s="628"/>
      <c r="AG551" s="628"/>
      <c r="AH551" s="628" t="s">
        <v>453</v>
      </c>
      <c r="AI551" s="628"/>
      <c r="AJ551" s="628"/>
      <c r="AK551" s="628"/>
      <c r="AL551" s="628"/>
      <c r="AM551" s="628"/>
      <c r="AN551" s="628"/>
      <c r="AO551" s="628"/>
      <c r="AP551" s="628" t="s">
        <v>453</v>
      </c>
      <c r="AQ551" s="628"/>
      <c r="AR551" s="628"/>
      <c r="AS551" s="628"/>
      <c r="AT551" s="628"/>
      <c r="AU551" s="628"/>
      <c r="AV551" s="628"/>
      <c r="AW551" s="628"/>
      <c r="AX551" s="628" t="s">
        <v>453</v>
      </c>
      <c r="AY551" s="628"/>
      <c r="AZ551" s="628"/>
      <c r="BA551" s="628"/>
      <c r="BB551" s="628"/>
      <c r="BC551" s="628"/>
      <c r="BD551" s="628"/>
      <c r="BE551" s="628"/>
      <c r="BF551" s="628" t="s">
        <v>453</v>
      </c>
      <c r="BG551" s="628"/>
      <c r="BH551" s="628"/>
      <c r="BI551" s="628"/>
      <c r="BJ551" s="628"/>
      <c r="BK551" s="628"/>
      <c r="BL551" s="628"/>
      <c r="BM551" s="628"/>
      <c r="BN551" s="34"/>
      <c r="BO551" s="35"/>
      <c r="BP551" s="35"/>
      <c r="BQ551" s="35"/>
      <c r="BR551" s="35"/>
      <c r="BS551" s="35"/>
      <c r="BT551" s="35"/>
      <c r="BU551" s="35"/>
      <c r="BV551" s="35"/>
      <c r="BW551" s="35"/>
      <c r="BX551" s="35"/>
      <c r="BY551" s="35"/>
    </row>
    <row r="552" spans="1:108" s="26" customFormat="1" ht="15" customHeight="1">
      <c r="B552" s="627" t="s">
        <v>720</v>
      </c>
      <c r="C552" s="627"/>
      <c r="D552" s="627"/>
      <c r="E552" s="627"/>
      <c r="F552" s="627"/>
      <c r="G552" s="627"/>
      <c r="H552" s="627"/>
      <c r="I552" s="627"/>
      <c r="J552" s="628">
        <v>4</v>
      </c>
      <c r="K552" s="628"/>
      <c r="L552" s="628"/>
      <c r="M552" s="628"/>
      <c r="N552" s="628"/>
      <c r="O552" s="628"/>
      <c r="P552" s="628"/>
      <c r="Q552" s="628"/>
      <c r="R552" s="628" t="s">
        <v>453</v>
      </c>
      <c r="S552" s="628"/>
      <c r="T552" s="628"/>
      <c r="U552" s="628"/>
      <c r="V552" s="628"/>
      <c r="W552" s="628"/>
      <c r="X552" s="628"/>
      <c r="Y552" s="628"/>
      <c r="Z552" s="628">
        <v>1</v>
      </c>
      <c r="AA552" s="628"/>
      <c r="AB552" s="628"/>
      <c r="AC552" s="628"/>
      <c r="AD552" s="628"/>
      <c r="AE552" s="628"/>
      <c r="AF552" s="628"/>
      <c r="AG552" s="628"/>
      <c r="AH552" s="628" t="s">
        <v>453</v>
      </c>
      <c r="AI552" s="628"/>
      <c r="AJ552" s="628"/>
      <c r="AK552" s="628"/>
      <c r="AL552" s="628"/>
      <c r="AM552" s="628"/>
      <c r="AN552" s="628"/>
      <c r="AO552" s="628"/>
      <c r="AP552" s="628">
        <v>1</v>
      </c>
      <c r="AQ552" s="628"/>
      <c r="AR552" s="628"/>
      <c r="AS552" s="628"/>
      <c r="AT552" s="628"/>
      <c r="AU552" s="628"/>
      <c r="AV552" s="628"/>
      <c r="AW552" s="628"/>
      <c r="AX552" s="628">
        <v>1</v>
      </c>
      <c r="AY552" s="628"/>
      <c r="AZ552" s="628"/>
      <c r="BA552" s="628"/>
      <c r="BB552" s="628"/>
      <c r="BC552" s="628"/>
      <c r="BD552" s="628"/>
      <c r="BE552" s="628"/>
      <c r="BF552" s="628">
        <v>1</v>
      </c>
      <c r="BG552" s="628"/>
      <c r="BH552" s="628"/>
      <c r="BI552" s="628"/>
      <c r="BJ552" s="628"/>
      <c r="BK552" s="628"/>
      <c r="BL552" s="628"/>
      <c r="BM552" s="628"/>
      <c r="BN552" s="35"/>
      <c r="BO552" s="35">
        <v>12</v>
      </c>
      <c r="BP552" s="35"/>
      <c r="BQ552" s="35"/>
      <c r="BR552" s="35"/>
      <c r="BS552" s="35"/>
      <c r="BT552" s="35"/>
      <c r="BU552" s="35"/>
      <c r="BV552" s="35"/>
      <c r="BW552" s="35"/>
      <c r="BX552" s="35"/>
      <c r="BY552" s="35"/>
    </row>
    <row r="553" spans="1:108" s="26" customFormat="1" ht="15" customHeight="1">
      <c r="B553" s="629" t="s">
        <v>612</v>
      </c>
      <c r="C553" s="629"/>
      <c r="D553" s="629"/>
      <c r="E553" s="629"/>
      <c r="F553" s="629"/>
      <c r="G553" s="629"/>
      <c r="H553" s="629"/>
      <c r="I553" s="629"/>
      <c r="J553" s="630">
        <v>30</v>
      </c>
      <c r="K553" s="630"/>
      <c r="L553" s="630"/>
      <c r="M553" s="630"/>
      <c r="N553" s="630"/>
      <c r="O553" s="630"/>
      <c r="P553" s="630"/>
      <c r="Q553" s="630"/>
      <c r="R553" s="630">
        <v>8</v>
      </c>
      <c r="S553" s="630"/>
      <c r="T553" s="630"/>
      <c r="U553" s="630"/>
      <c r="V553" s="630"/>
      <c r="W553" s="630"/>
      <c r="X553" s="630"/>
      <c r="Y553" s="630"/>
      <c r="Z553" s="630">
        <v>2</v>
      </c>
      <c r="AA553" s="630"/>
      <c r="AB553" s="630"/>
      <c r="AC553" s="630"/>
      <c r="AD553" s="630"/>
      <c r="AE553" s="630"/>
      <c r="AF553" s="630"/>
      <c r="AG553" s="630"/>
      <c r="AH553" s="630">
        <v>1</v>
      </c>
      <c r="AI553" s="630"/>
      <c r="AJ553" s="630"/>
      <c r="AK553" s="630"/>
      <c r="AL553" s="630"/>
      <c r="AM553" s="630"/>
      <c r="AN553" s="630"/>
      <c r="AO553" s="630"/>
      <c r="AP553" s="630">
        <v>3</v>
      </c>
      <c r="AQ553" s="630"/>
      <c r="AR553" s="630"/>
      <c r="AS553" s="630"/>
      <c r="AT553" s="630"/>
      <c r="AU553" s="630"/>
      <c r="AV553" s="630"/>
      <c r="AW553" s="630"/>
      <c r="AX553" s="630">
        <v>6</v>
      </c>
      <c r="AY553" s="630"/>
      <c r="AZ553" s="630"/>
      <c r="BA553" s="630"/>
      <c r="BB553" s="630"/>
      <c r="BC553" s="630"/>
      <c r="BD553" s="630"/>
      <c r="BE553" s="630"/>
      <c r="BF553" s="630">
        <v>1</v>
      </c>
      <c r="BG553" s="630"/>
      <c r="BH553" s="630"/>
      <c r="BI553" s="630"/>
      <c r="BJ553" s="630"/>
      <c r="BK553" s="630"/>
      <c r="BL553" s="630"/>
      <c r="BM553" s="630"/>
      <c r="BN553" s="35"/>
      <c r="BO553" s="35">
        <v>3</v>
      </c>
      <c r="BP553" s="35"/>
      <c r="BQ553" s="35"/>
      <c r="BR553" s="35"/>
      <c r="BS553" s="35"/>
      <c r="BT553" s="35"/>
      <c r="BU553" s="35"/>
      <c r="BV553" s="35"/>
      <c r="BW553" s="35"/>
      <c r="BX553" s="35"/>
      <c r="BY553" s="35"/>
    </row>
    <row r="554" spans="1:108" s="26" customFormat="1" ht="15" customHeight="1">
      <c r="B554" s="623" t="s">
        <v>622</v>
      </c>
      <c r="C554" s="623"/>
      <c r="D554" s="623"/>
      <c r="E554" s="623"/>
      <c r="F554" s="623"/>
      <c r="G554" s="623"/>
      <c r="H554" s="623"/>
      <c r="I554" s="623"/>
      <c r="J554" s="631">
        <f>SUM(J545:Q553)</f>
        <v>59</v>
      </c>
      <c r="K554" s="631"/>
      <c r="L554" s="631"/>
      <c r="M554" s="631"/>
      <c r="N554" s="631"/>
      <c r="O554" s="631"/>
      <c r="P554" s="631"/>
      <c r="Q554" s="631"/>
      <c r="R554" s="631">
        <f>SUM(R545:Y553)</f>
        <v>12</v>
      </c>
      <c r="S554" s="631"/>
      <c r="T554" s="631"/>
      <c r="U554" s="631"/>
      <c r="V554" s="631"/>
      <c r="W554" s="631"/>
      <c r="X554" s="631"/>
      <c r="Y554" s="631"/>
      <c r="Z554" s="631">
        <f>SUM(Z545:AG553)</f>
        <v>17</v>
      </c>
      <c r="AA554" s="631"/>
      <c r="AB554" s="631"/>
      <c r="AC554" s="631"/>
      <c r="AD554" s="631"/>
      <c r="AE554" s="631"/>
      <c r="AF554" s="631"/>
      <c r="AG554" s="631"/>
      <c r="AH554" s="631">
        <f>SUM(AH545:AO553)</f>
        <v>2</v>
      </c>
      <c r="AI554" s="631"/>
      <c r="AJ554" s="631"/>
      <c r="AK554" s="631"/>
      <c r="AL554" s="631"/>
      <c r="AM554" s="631"/>
      <c r="AN554" s="631"/>
      <c r="AO554" s="631"/>
      <c r="AP554" s="631">
        <f>SUM(AP545:AW553)</f>
        <v>7</v>
      </c>
      <c r="AQ554" s="631"/>
      <c r="AR554" s="631"/>
      <c r="AS554" s="631"/>
      <c r="AT554" s="631"/>
      <c r="AU554" s="631"/>
      <c r="AV554" s="631"/>
      <c r="AW554" s="631"/>
      <c r="AX554" s="631">
        <f>SUM(AX545:BE553)</f>
        <v>8</v>
      </c>
      <c r="AY554" s="631"/>
      <c r="AZ554" s="631"/>
      <c r="BA554" s="631"/>
      <c r="BB554" s="631"/>
      <c r="BC554" s="631"/>
      <c r="BD554" s="631"/>
      <c r="BE554" s="631"/>
      <c r="BF554" s="631">
        <f>SUM(BF545:BM553)</f>
        <v>4</v>
      </c>
      <c r="BG554" s="631"/>
      <c r="BH554" s="631"/>
      <c r="BI554" s="631"/>
      <c r="BJ554" s="631"/>
      <c r="BK554" s="631"/>
      <c r="BL554" s="631"/>
      <c r="BM554" s="631"/>
      <c r="BN554" s="34"/>
      <c r="BO554" s="35">
        <f>SUM(BO545:BO553)</f>
        <v>15</v>
      </c>
      <c r="BP554" s="35"/>
      <c r="BQ554" s="35"/>
      <c r="BR554" s="35"/>
      <c r="BS554" s="35"/>
      <c r="BT554" s="34"/>
      <c r="BU554" s="34"/>
      <c r="BV554" s="34"/>
      <c r="BW554" s="34"/>
      <c r="BX554" s="34"/>
      <c r="BY554" s="34"/>
    </row>
    <row r="555" spans="1:108" s="26" customFormat="1" ht="15" customHeight="1">
      <c r="BM555" s="27" t="s">
        <v>178</v>
      </c>
    </row>
    <row r="556" spans="1:108" s="26" customFormat="1" ht="15" customHeight="1"/>
    <row r="557" spans="1:108" s="26" customFormat="1" ht="15" customHeight="1">
      <c r="A557" s="26" t="s">
        <v>214</v>
      </c>
      <c r="BQ557" s="27" t="s">
        <v>999</v>
      </c>
    </row>
    <row r="558" spans="1:108" s="26" customFormat="1" ht="3.75" customHeight="1"/>
    <row r="559" spans="1:108" s="26" customFormat="1" ht="13.5" customHeight="1">
      <c r="B559" s="623" t="s">
        <v>503</v>
      </c>
      <c r="C559" s="623"/>
      <c r="D559" s="623"/>
      <c r="E559" s="623"/>
      <c r="F559" s="623"/>
      <c r="G559" s="623"/>
      <c r="H559" s="623"/>
      <c r="I559" s="623"/>
      <c r="J559" s="623" t="s">
        <v>218</v>
      </c>
      <c r="K559" s="623"/>
      <c r="L559" s="623"/>
      <c r="M559" s="623"/>
      <c r="N559" s="623"/>
      <c r="O559" s="623"/>
      <c r="P559" s="623"/>
      <c r="Q559" s="623"/>
      <c r="R559" s="623"/>
      <c r="S559" s="623"/>
      <c r="T559" s="623"/>
      <c r="U559" s="623"/>
      <c r="V559" s="623" t="s">
        <v>219</v>
      </c>
      <c r="W559" s="623"/>
      <c r="X559" s="623"/>
      <c r="Y559" s="623"/>
      <c r="Z559" s="623"/>
      <c r="AA559" s="623"/>
      <c r="AB559" s="623"/>
      <c r="AC559" s="623"/>
      <c r="AD559" s="623"/>
      <c r="AE559" s="623"/>
      <c r="AF559" s="623"/>
      <c r="AG559" s="623"/>
      <c r="AH559" s="623" t="s">
        <v>220</v>
      </c>
      <c r="AI559" s="623"/>
      <c r="AJ559" s="623"/>
      <c r="AK559" s="623"/>
      <c r="AL559" s="623"/>
      <c r="AM559" s="623"/>
      <c r="AN559" s="623"/>
      <c r="AO559" s="623"/>
      <c r="AP559" s="623"/>
      <c r="AQ559" s="623"/>
      <c r="AR559" s="623"/>
      <c r="AS559" s="623"/>
      <c r="AT559" s="623" t="s">
        <v>221</v>
      </c>
      <c r="AU559" s="623"/>
      <c r="AV559" s="623"/>
      <c r="AW559" s="623"/>
      <c r="AX559" s="623"/>
      <c r="AY559" s="623"/>
      <c r="AZ559" s="623"/>
      <c r="BA559" s="623"/>
      <c r="BB559" s="623"/>
      <c r="BC559" s="623"/>
      <c r="BD559" s="623"/>
      <c r="BE559" s="623"/>
      <c r="BF559" s="623" t="s">
        <v>798</v>
      </c>
      <c r="BG559" s="623"/>
      <c r="BH559" s="623"/>
      <c r="BI559" s="623"/>
      <c r="BJ559" s="623"/>
      <c r="BK559" s="623"/>
      <c r="BL559" s="623"/>
      <c r="BM559" s="623"/>
      <c r="BN559" s="623"/>
      <c r="BO559" s="623"/>
      <c r="BP559" s="623"/>
      <c r="BQ559" s="623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</row>
    <row r="560" spans="1:108" s="26" customFormat="1" ht="13.5" customHeight="1">
      <c r="B560" s="623"/>
      <c r="C560" s="623"/>
      <c r="D560" s="623"/>
      <c r="E560" s="623"/>
      <c r="F560" s="623"/>
      <c r="G560" s="623"/>
      <c r="H560" s="623"/>
      <c r="I560" s="623"/>
      <c r="J560" s="623" t="s">
        <v>222</v>
      </c>
      <c r="K560" s="623"/>
      <c r="L560" s="623"/>
      <c r="M560" s="623"/>
      <c r="N560" s="623"/>
      <c r="O560" s="623"/>
      <c r="P560" s="623" t="s">
        <v>223</v>
      </c>
      <c r="Q560" s="623"/>
      <c r="R560" s="623"/>
      <c r="S560" s="623"/>
      <c r="T560" s="623"/>
      <c r="U560" s="623"/>
      <c r="V560" s="623" t="s">
        <v>222</v>
      </c>
      <c r="W560" s="623"/>
      <c r="X560" s="623"/>
      <c r="Y560" s="623"/>
      <c r="Z560" s="623"/>
      <c r="AA560" s="623"/>
      <c r="AB560" s="623" t="s">
        <v>223</v>
      </c>
      <c r="AC560" s="623"/>
      <c r="AD560" s="623"/>
      <c r="AE560" s="623"/>
      <c r="AF560" s="623"/>
      <c r="AG560" s="623"/>
      <c r="AH560" s="623" t="s">
        <v>222</v>
      </c>
      <c r="AI560" s="623"/>
      <c r="AJ560" s="623"/>
      <c r="AK560" s="623"/>
      <c r="AL560" s="623"/>
      <c r="AM560" s="623"/>
      <c r="AN560" s="623" t="s">
        <v>223</v>
      </c>
      <c r="AO560" s="623"/>
      <c r="AP560" s="623"/>
      <c r="AQ560" s="623"/>
      <c r="AR560" s="623"/>
      <c r="AS560" s="623"/>
      <c r="AT560" s="623" t="s">
        <v>222</v>
      </c>
      <c r="AU560" s="623"/>
      <c r="AV560" s="623"/>
      <c r="AW560" s="623"/>
      <c r="AX560" s="623"/>
      <c r="AY560" s="623"/>
      <c r="AZ560" s="623" t="s">
        <v>224</v>
      </c>
      <c r="BA560" s="623"/>
      <c r="BB560" s="623"/>
      <c r="BC560" s="623"/>
      <c r="BD560" s="623"/>
      <c r="BE560" s="623"/>
      <c r="BF560" s="623" t="s">
        <v>222</v>
      </c>
      <c r="BG560" s="623"/>
      <c r="BH560" s="623"/>
      <c r="BI560" s="623"/>
      <c r="BJ560" s="623"/>
      <c r="BK560" s="623"/>
      <c r="BL560" s="623" t="s">
        <v>224</v>
      </c>
      <c r="BM560" s="623"/>
      <c r="BN560" s="623"/>
      <c r="BO560" s="623"/>
      <c r="BP560" s="623"/>
      <c r="BQ560" s="623"/>
      <c r="CA560" s="40"/>
      <c r="CB560" s="40"/>
      <c r="CC560" s="40"/>
      <c r="CD560" s="40"/>
      <c r="CE560" s="40"/>
      <c r="CF560" s="40"/>
      <c r="CG560" s="40"/>
      <c r="CH560" s="40"/>
      <c r="CI560" s="40"/>
      <c r="CJ560" s="40"/>
      <c r="CK560" s="40"/>
      <c r="CL560" s="40"/>
      <c r="CM560" s="40"/>
      <c r="CN560" s="40"/>
      <c r="CO560" s="40"/>
      <c r="CP560" s="40"/>
      <c r="CQ560" s="40"/>
      <c r="CR560" s="40"/>
      <c r="CS560" s="40"/>
      <c r="CT560" s="40"/>
      <c r="CU560" s="40"/>
      <c r="CV560" s="40"/>
      <c r="CW560" s="40"/>
      <c r="CX560" s="40"/>
      <c r="CY560" s="40"/>
      <c r="CZ560" s="40"/>
      <c r="DA560" s="40"/>
      <c r="DB560" s="40"/>
      <c r="DC560" s="40"/>
      <c r="DD560" s="40"/>
    </row>
    <row r="561" spans="1:108" s="26" customFormat="1" ht="15" customHeight="1">
      <c r="B561" s="625" t="s">
        <v>505</v>
      </c>
      <c r="C561" s="625"/>
      <c r="D561" s="625"/>
      <c r="E561" s="625"/>
      <c r="F561" s="625"/>
      <c r="G561" s="625"/>
      <c r="H561" s="625"/>
      <c r="I561" s="625"/>
      <c r="J561" s="626" t="s">
        <v>453</v>
      </c>
      <c r="K561" s="626"/>
      <c r="L561" s="626"/>
      <c r="M561" s="626"/>
      <c r="N561" s="626"/>
      <c r="O561" s="626"/>
      <c r="P561" s="626" t="s">
        <v>453</v>
      </c>
      <c r="Q561" s="626"/>
      <c r="R561" s="626"/>
      <c r="S561" s="626"/>
      <c r="T561" s="626"/>
      <c r="U561" s="626"/>
      <c r="V561" s="626" t="s">
        <v>453</v>
      </c>
      <c r="W561" s="626"/>
      <c r="X561" s="626"/>
      <c r="Y561" s="626"/>
      <c r="Z561" s="626"/>
      <c r="AA561" s="626"/>
      <c r="AB561" s="626" t="s">
        <v>762</v>
      </c>
      <c r="AC561" s="626"/>
      <c r="AD561" s="626"/>
      <c r="AE561" s="626"/>
      <c r="AF561" s="626"/>
      <c r="AG561" s="626"/>
      <c r="AH561" s="626" t="s">
        <v>453</v>
      </c>
      <c r="AI561" s="626"/>
      <c r="AJ561" s="626"/>
      <c r="AK561" s="626"/>
      <c r="AL561" s="626"/>
      <c r="AM561" s="626"/>
      <c r="AN561" s="626" t="s">
        <v>453</v>
      </c>
      <c r="AO561" s="626"/>
      <c r="AP561" s="626"/>
      <c r="AQ561" s="626"/>
      <c r="AR561" s="626"/>
      <c r="AS561" s="626"/>
      <c r="AT561" s="626" t="s">
        <v>453</v>
      </c>
      <c r="AU561" s="626"/>
      <c r="AV561" s="626"/>
      <c r="AW561" s="626"/>
      <c r="AX561" s="626"/>
      <c r="AY561" s="626"/>
      <c r="AZ561" s="626" t="s">
        <v>453</v>
      </c>
      <c r="BA561" s="626"/>
      <c r="BB561" s="626"/>
      <c r="BC561" s="626"/>
      <c r="BD561" s="626"/>
      <c r="BE561" s="626"/>
      <c r="BF561" s="626" t="s">
        <v>453</v>
      </c>
      <c r="BG561" s="626"/>
      <c r="BH561" s="626"/>
      <c r="BI561" s="626"/>
      <c r="BJ561" s="626"/>
      <c r="BK561" s="626"/>
      <c r="BL561" s="626" t="s">
        <v>453</v>
      </c>
      <c r="BM561" s="626"/>
      <c r="BN561" s="626"/>
      <c r="BO561" s="626"/>
      <c r="BP561" s="626"/>
      <c r="BQ561" s="626"/>
      <c r="CA561" s="34"/>
      <c r="CB561" s="34"/>
      <c r="CC561" s="34"/>
      <c r="CD561" s="34"/>
      <c r="CE561" s="34"/>
      <c r="CF561" s="34"/>
      <c r="CG561" s="34"/>
      <c r="CH561" s="34"/>
      <c r="CI561" s="34"/>
      <c r="CJ561" s="34"/>
      <c r="CK561" s="34"/>
      <c r="CL561" s="34"/>
      <c r="CM561" s="34"/>
      <c r="CN561" s="34"/>
      <c r="CO561" s="34"/>
      <c r="CP561" s="34"/>
      <c r="CQ561" s="34"/>
      <c r="CR561" s="34"/>
      <c r="CS561" s="34"/>
      <c r="CT561" s="34"/>
      <c r="CU561" s="34"/>
      <c r="CV561" s="34"/>
      <c r="CW561" s="34"/>
      <c r="CX561" s="34"/>
      <c r="CY561" s="34"/>
      <c r="CZ561" s="34"/>
      <c r="DA561" s="34"/>
      <c r="DB561" s="34"/>
      <c r="DC561" s="34"/>
      <c r="DD561" s="34"/>
    </row>
    <row r="562" spans="1:108" s="26" customFormat="1" ht="15" customHeight="1">
      <c r="B562" s="627" t="s">
        <v>719</v>
      </c>
      <c r="C562" s="627"/>
      <c r="D562" s="627"/>
      <c r="E562" s="627"/>
      <c r="F562" s="627"/>
      <c r="G562" s="627"/>
      <c r="H562" s="627"/>
      <c r="I562" s="627"/>
      <c r="J562" s="628" t="s">
        <v>453</v>
      </c>
      <c r="K562" s="628"/>
      <c r="L562" s="628"/>
      <c r="M562" s="628"/>
      <c r="N562" s="628"/>
      <c r="O562" s="628"/>
      <c r="P562" s="628" t="s">
        <v>453</v>
      </c>
      <c r="Q562" s="628"/>
      <c r="R562" s="628"/>
      <c r="S562" s="628"/>
      <c r="T562" s="628"/>
      <c r="U562" s="628"/>
      <c r="V562" s="628">
        <v>4</v>
      </c>
      <c r="W562" s="628"/>
      <c r="X562" s="628"/>
      <c r="Y562" s="628"/>
      <c r="Z562" s="628"/>
      <c r="AA562" s="628"/>
      <c r="AB562" s="628" t="s">
        <v>762</v>
      </c>
      <c r="AC562" s="628"/>
      <c r="AD562" s="628"/>
      <c r="AE562" s="628"/>
      <c r="AF562" s="628"/>
      <c r="AG562" s="628"/>
      <c r="AH562" s="628" t="s">
        <v>770</v>
      </c>
      <c r="AI562" s="628"/>
      <c r="AJ562" s="628"/>
      <c r="AK562" s="628"/>
      <c r="AL562" s="628"/>
      <c r="AM562" s="628"/>
      <c r="AN562" s="628" t="s">
        <v>453</v>
      </c>
      <c r="AO562" s="628"/>
      <c r="AP562" s="628"/>
      <c r="AQ562" s="628"/>
      <c r="AR562" s="628"/>
      <c r="AS562" s="628"/>
      <c r="AT562" s="628" t="s">
        <v>453</v>
      </c>
      <c r="AU562" s="628"/>
      <c r="AV562" s="628"/>
      <c r="AW562" s="628"/>
      <c r="AX562" s="628"/>
      <c r="AY562" s="628"/>
      <c r="AZ562" s="628" t="s">
        <v>453</v>
      </c>
      <c r="BA562" s="628"/>
      <c r="BB562" s="628"/>
      <c r="BC562" s="628"/>
      <c r="BD562" s="628"/>
      <c r="BE562" s="628"/>
      <c r="BF562" s="628" t="s">
        <v>453</v>
      </c>
      <c r="BG562" s="628"/>
      <c r="BH562" s="628"/>
      <c r="BI562" s="628"/>
      <c r="BJ562" s="628"/>
      <c r="BK562" s="628"/>
      <c r="BL562" s="628" t="s">
        <v>453</v>
      </c>
      <c r="BM562" s="628"/>
      <c r="BN562" s="628"/>
      <c r="BO562" s="628"/>
      <c r="BP562" s="628"/>
      <c r="BQ562" s="628"/>
      <c r="CA562" s="34"/>
      <c r="CB562" s="34"/>
      <c r="CC562" s="34"/>
      <c r="CD562" s="34"/>
      <c r="CE562" s="34"/>
      <c r="CF562" s="34"/>
      <c r="CG562" s="34"/>
      <c r="CH562" s="34"/>
      <c r="CI562" s="34"/>
      <c r="CJ562" s="34"/>
      <c r="CK562" s="34"/>
      <c r="CL562" s="34"/>
      <c r="CM562" s="34"/>
      <c r="CN562" s="34"/>
      <c r="CO562" s="34"/>
      <c r="CP562" s="34"/>
      <c r="CQ562" s="34"/>
      <c r="CR562" s="34"/>
      <c r="CS562" s="34"/>
      <c r="CT562" s="34"/>
      <c r="CU562" s="34"/>
      <c r="CV562" s="34"/>
      <c r="CW562" s="34"/>
      <c r="CX562" s="34"/>
      <c r="CY562" s="34"/>
      <c r="CZ562" s="34"/>
      <c r="DA562" s="34"/>
      <c r="DB562" s="34"/>
      <c r="DC562" s="34"/>
      <c r="DD562" s="34"/>
    </row>
    <row r="563" spans="1:108" s="26" customFormat="1" ht="15" customHeight="1">
      <c r="B563" s="627" t="s">
        <v>610</v>
      </c>
      <c r="C563" s="627"/>
      <c r="D563" s="627"/>
      <c r="E563" s="627"/>
      <c r="F563" s="627"/>
      <c r="G563" s="627"/>
      <c r="H563" s="627"/>
      <c r="I563" s="627"/>
      <c r="J563" s="628" t="s">
        <v>453</v>
      </c>
      <c r="K563" s="628"/>
      <c r="L563" s="628"/>
      <c r="M563" s="628"/>
      <c r="N563" s="628"/>
      <c r="O563" s="628"/>
      <c r="P563" s="628" t="s">
        <v>453</v>
      </c>
      <c r="Q563" s="628"/>
      <c r="R563" s="628"/>
      <c r="S563" s="628"/>
      <c r="T563" s="628"/>
      <c r="U563" s="628"/>
      <c r="V563" s="628">
        <v>1</v>
      </c>
      <c r="W563" s="628"/>
      <c r="X563" s="628"/>
      <c r="Y563" s="628"/>
      <c r="Z563" s="628"/>
      <c r="AA563" s="628"/>
      <c r="AB563" s="628" t="s">
        <v>762</v>
      </c>
      <c r="AC563" s="628"/>
      <c r="AD563" s="628"/>
      <c r="AE563" s="628"/>
      <c r="AF563" s="628"/>
      <c r="AG563" s="628"/>
      <c r="AH563" s="628" t="s">
        <v>453</v>
      </c>
      <c r="AI563" s="628"/>
      <c r="AJ563" s="628"/>
      <c r="AK563" s="628"/>
      <c r="AL563" s="628"/>
      <c r="AM563" s="628"/>
      <c r="AN563" s="628" t="s">
        <v>453</v>
      </c>
      <c r="AO563" s="628"/>
      <c r="AP563" s="628"/>
      <c r="AQ563" s="628"/>
      <c r="AR563" s="628"/>
      <c r="AS563" s="628"/>
      <c r="AT563" s="628" t="s">
        <v>453</v>
      </c>
      <c r="AU563" s="628"/>
      <c r="AV563" s="628"/>
      <c r="AW563" s="628"/>
      <c r="AX563" s="628"/>
      <c r="AY563" s="628"/>
      <c r="AZ563" s="628" t="s">
        <v>453</v>
      </c>
      <c r="BA563" s="628"/>
      <c r="BB563" s="628"/>
      <c r="BC563" s="628"/>
      <c r="BD563" s="628"/>
      <c r="BE563" s="628"/>
      <c r="BF563" s="628" t="s">
        <v>453</v>
      </c>
      <c r="BG563" s="628"/>
      <c r="BH563" s="628"/>
      <c r="BI563" s="628"/>
      <c r="BJ563" s="628"/>
      <c r="BK563" s="628"/>
      <c r="BL563" s="628" t="s">
        <v>453</v>
      </c>
      <c r="BM563" s="628"/>
      <c r="BN563" s="628"/>
      <c r="BO563" s="628"/>
      <c r="BP563" s="628"/>
      <c r="BQ563" s="628"/>
      <c r="CA563" s="34"/>
      <c r="CB563" s="34"/>
      <c r="CC563" s="34"/>
      <c r="CD563" s="34"/>
      <c r="CE563" s="34"/>
      <c r="CF563" s="34"/>
      <c r="CG563" s="34"/>
      <c r="CH563" s="34"/>
      <c r="CI563" s="34"/>
      <c r="CJ563" s="34"/>
      <c r="CK563" s="34"/>
      <c r="CL563" s="34"/>
      <c r="CM563" s="34"/>
      <c r="CN563" s="34"/>
      <c r="CO563" s="34"/>
      <c r="CP563" s="34"/>
      <c r="CQ563" s="34"/>
      <c r="CR563" s="34"/>
      <c r="CS563" s="34"/>
      <c r="CT563" s="34"/>
      <c r="CU563" s="34"/>
      <c r="CV563" s="34"/>
      <c r="CW563" s="34"/>
      <c r="CX563" s="34"/>
      <c r="CY563" s="34"/>
      <c r="CZ563" s="34"/>
      <c r="DA563" s="34"/>
      <c r="DB563" s="34"/>
      <c r="DC563" s="34"/>
      <c r="DD563" s="34"/>
    </row>
    <row r="564" spans="1:108" s="26" customFormat="1" ht="15" customHeight="1">
      <c r="B564" s="627" t="s">
        <v>507</v>
      </c>
      <c r="C564" s="627"/>
      <c r="D564" s="627"/>
      <c r="E564" s="627"/>
      <c r="F564" s="627"/>
      <c r="G564" s="627"/>
      <c r="H564" s="627"/>
      <c r="I564" s="627"/>
      <c r="J564" s="628" t="s">
        <v>453</v>
      </c>
      <c r="K564" s="628"/>
      <c r="L564" s="628"/>
      <c r="M564" s="628"/>
      <c r="N564" s="628"/>
      <c r="O564" s="628"/>
      <c r="P564" s="628" t="s">
        <v>453</v>
      </c>
      <c r="Q564" s="628"/>
      <c r="R564" s="628"/>
      <c r="S564" s="628"/>
      <c r="T564" s="628"/>
      <c r="U564" s="628"/>
      <c r="V564" s="628">
        <v>18</v>
      </c>
      <c r="W564" s="628"/>
      <c r="X564" s="628"/>
      <c r="Y564" s="628"/>
      <c r="Z564" s="628"/>
      <c r="AA564" s="628"/>
      <c r="AB564" s="628" t="s">
        <v>762</v>
      </c>
      <c r="AC564" s="628"/>
      <c r="AD564" s="628"/>
      <c r="AE564" s="628"/>
      <c r="AF564" s="628"/>
      <c r="AG564" s="628"/>
      <c r="AH564" s="628">
        <v>3</v>
      </c>
      <c r="AI564" s="628"/>
      <c r="AJ564" s="628"/>
      <c r="AK564" s="628"/>
      <c r="AL564" s="628"/>
      <c r="AM564" s="628"/>
      <c r="AN564" s="628">
        <v>2682</v>
      </c>
      <c r="AO564" s="628"/>
      <c r="AP564" s="628"/>
      <c r="AQ564" s="628"/>
      <c r="AR564" s="628"/>
      <c r="AS564" s="628"/>
      <c r="AT564" s="628">
        <v>1</v>
      </c>
      <c r="AU564" s="628"/>
      <c r="AV564" s="628"/>
      <c r="AW564" s="628"/>
      <c r="AX564" s="628"/>
      <c r="AY564" s="628"/>
      <c r="AZ564" s="628" t="s">
        <v>453</v>
      </c>
      <c r="BA564" s="628"/>
      <c r="BB564" s="628"/>
      <c r="BC564" s="628"/>
      <c r="BD564" s="628"/>
      <c r="BE564" s="628"/>
      <c r="BF564" s="628" t="s">
        <v>453</v>
      </c>
      <c r="BG564" s="628"/>
      <c r="BH564" s="628"/>
      <c r="BI564" s="628"/>
      <c r="BJ564" s="628"/>
      <c r="BK564" s="628"/>
      <c r="BL564" s="628" t="s">
        <v>453</v>
      </c>
      <c r="BM564" s="628"/>
      <c r="BN564" s="628"/>
      <c r="BO564" s="628"/>
      <c r="BP564" s="628"/>
      <c r="BQ564" s="628"/>
      <c r="CA564" s="34"/>
      <c r="CB564" s="34"/>
      <c r="CC564" s="34"/>
      <c r="CD564" s="34"/>
      <c r="CE564" s="34"/>
      <c r="CF564" s="34"/>
      <c r="CG564" s="34"/>
      <c r="CH564" s="34"/>
      <c r="CI564" s="34"/>
      <c r="CJ564" s="34"/>
      <c r="CK564" s="34"/>
      <c r="CL564" s="34"/>
      <c r="CM564" s="34"/>
      <c r="CN564" s="34"/>
      <c r="CO564" s="34"/>
      <c r="CP564" s="34"/>
      <c r="CQ564" s="34"/>
      <c r="CR564" s="34"/>
      <c r="CS564" s="34"/>
      <c r="CT564" s="34"/>
      <c r="CU564" s="34"/>
      <c r="CV564" s="34"/>
      <c r="CW564" s="34"/>
      <c r="CX564" s="34"/>
      <c r="CY564" s="34"/>
      <c r="CZ564" s="34"/>
      <c r="DA564" s="34"/>
      <c r="DB564" s="34"/>
      <c r="DC564" s="34"/>
      <c r="DD564" s="34"/>
    </row>
    <row r="565" spans="1:108" s="26" customFormat="1" ht="15" customHeight="1">
      <c r="B565" s="627" t="s">
        <v>508</v>
      </c>
      <c r="C565" s="627"/>
      <c r="D565" s="627"/>
      <c r="E565" s="627"/>
      <c r="F565" s="627"/>
      <c r="G565" s="627"/>
      <c r="H565" s="627"/>
      <c r="I565" s="627"/>
      <c r="J565" s="628">
        <v>1</v>
      </c>
      <c r="K565" s="628"/>
      <c r="L565" s="628"/>
      <c r="M565" s="628"/>
      <c r="N565" s="628"/>
      <c r="O565" s="628"/>
      <c r="P565" s="628" t="s">
        <v>762</v>
      </c>
      <c r="Q565" s="628"/>
      <c r="R565" s="628"/>
      <c r="S565" s="628"/>
      <c r="T565" s="628"/>
      <c r="U565" s="628"/>
      <c r="V565" s="628">
        <v>16</v>
      </c>
      <c r="W565" s="628"/>
      <c r="X565" s="628"/>
      <c r="Y565" s="628"/>
      <c r="Z565" s="628"/>
      <c r="AA565" s="628"/>
      <c r="AB565" s="628" t="s">
        <v>762</v>
      </c>
      <c r="AC565" s="628"/>
      <c r="AD565" s="628"/>
      <c r="AE565" s="628"/>
      <c r="AF565" s="628"/>
      <c r="AG565" s="628"/>
      <c r="AH565" s="628" t="s">
        <v>453</v>
      </c>
      <c r="AI565" s="628"/>
      <c r="AJ565" s="628"/>
      <c r="AK565" s="628"/>
      <c r="AL565" s="628"/>
      <c r="AM565" s="628"/>
      <c r="AN565" s="628" t="s">
        <v>453</v>
      </c>
      <c r="AO565" s="628"/>
      <c r="AP565" s="628"/>
      <c r="AQ565" s="628"/>
      <c r="AR565" s="628"/>
      <c r="AS565" s="628"/>
      <c r="AT565" s="628" t="s">
        <v>453</v>
      </c>
      <c r="AU565" s="628"/>
      <c r="AV565" s="628"/>
      <c r="AW565" s="628"/>
      <c r="AX565" s="628"/>
      <c r="AY565" s="628"/>
      <c r="AZ565" s="628" t="s">
        <v>453</v>
      </c>
      <c r="BA565" s="628"/>
      <c r="BB565" s="628"/>
      <c r="BC565" s="628"/>
      <c r="BD565" s="628"/>
      <c r="BE565" s="628"/>
      <c r="BF565" s="628" t="s">
        <v>453</v>
      </c>
      <c r="BG565" s="628"/>
      <c r="BH565" s="628"/>
      <c r="BI565" s="628"/>
      <c r="BJ565" s="628"/>
      <c r="BK565" s="628"/>
      <c r="BL565" s="628" t="s">
        <v>453</v>
      </c>
      <c r="BM565" s="628"/>
      <c r="BN565" s="628"/>
      <c r="BO565" s="628"/>
      <c r="BP565" s="628"/>
      <c r="BQ565" s="628"/>
      <c r="CA565" s="34"/>
      <c r="CB565" s="34"/>
      <c r="CC565" s="34"/>
      <c r="CD565" s="34"/>
      <c r="CE565" s="34"/>
      <c r="CF565" s="34"/>
      <c r="CG565" s="34"/>
      <c r="CH565" s="34"/>
      <c r="CI565" s="34"/>
      <c r="CJ565" s="34"/>
      <c r="CK565" s="34"/>
      <c r="CL565" s="34"/>
      <c r="CM565" s="34"/>
      <c r="CN565" s="34"/>
      <c r="CO565" s="34"/>
      <c r="CP565" s="34"/>
      <c r="CQ565" s="34"/>
      <c r="CR565" s="34"/>
      <c r="CS565" s="34"/>
      <c r="CT565" s="34"/>
      <c r="CU565" s="34"/>
      <c r="CV565" s="34"/>
      <c r="CW565" s="34"/>
      <c r="CX565" s="34"/>
      <c r="CY565" s="34"/>
      <c r="CZ565" s="34"/>
      <c r="DA565" s="34"/>
      <c r="DB565" s="34"/>
      <c r="DC565" s="34"/>
      <c r="DD565" s="34"/>
    </row>
    <row r="566" spans="1:108" s="26" customFormat="1" ht="15" customHeight="1">
      <c r="B566" s="627" t="s">
        <v>509</v>
      </c>
      <c r="C566" s="627"/>
      <c r="D566" s="627"/>
      <c r="E566" s="627"/>
      <c r="F566" s="627"/>
      <c r="G566" s="627"/>
      <c r="H566" s="627"/>
      <c r="I566" s="627"/>
      <c r="J566" s="628" t="s">
        <v>453</v>
      </c>
      <c r="K566" s="628"/>
      <c r="L566" s="628"/>
      <c r="M566" s="628"/>
      <c r="N566" s="628"/>
      <c r="O566" s="628"/>
      <c r="P566" s="628" t="s">
        <v>453</v>
      </c>
      <c r="Q566" s="628"/>
      <c r="R566" s="628"/>
      <c r="S566" s="628"/>
      <c r="T566" s="628"/>
      <c r="U566" s="628"/>
      <c r="V566" s="628">
        <v>5</v>
      </c>
      <c r="W566" s="628"/>
      <c r="X566" s="628"/>
      <c r="Y566" s="628"/>
      <c r="Z566" s="628"/>
      <c r="AA566" s="628"/>
      <c r="AB566" s="628" t="s">
        <v>762</v>
      </c>
      <c r="AC566" s="628"/>
      <c r="AD566" s="628"/>
      <c r="AE566" s="628"/>
      <c r="AF566" s="628"/>
      <c r="AG566" s="628"/>
      <c r="AH566" s="628" t="s">
        <v>453</v>
      </c>
      <c r="AI566" s="628"/>
      <c r="AJ566" s="628"/>
      <c r="AK566" s="628"/>
      <c r="AL566" s="628"/>
      <c r="AM566" s="628"/>
      <c r="AN566" s="628" t="s">
        <v>453</v>
      </c>
      <c r="AO566" s="628"/>
      <c r="AP566" s="628"/>
      <c r="AQ566" s="628"/>
      <c r="AR566" s="628"/>
      <c r="AS566" s="628"/>
      <c r="AT566" s="628">
        <v>1</v>
      </c>
      <c r="AU566" s="628"/>
      <c r="AV566" s="628"/>
      <c r="AW566" s="628"/>
      <c r="AX566" s="628"/>
      <c r="AY566" s="628"/>
      <c r="AZ566" s="628" t="s">
        <v>453</v>
      </c>
      <c r="BA566" s="628"/>
      <c r="BB566" s="628"/>
      <c r="BC566" s="628"/>
      <c r="BD566" s="628"/>
      <c r="BE566" s="628"/>
      <c r="BF566" s="628">
        <v>1</v>
      </c>
      <c r="BG566" s="628"/>
      <c r="BH566" s="628"/>
      <c r="BI566" s="628"/>
      <c r="BJ566" s="628"/>
      <c r="BK566" s="628"/>
      <c r="BL566" s="628" t="s">
        <v>762</v>
      </c>
      <c r="BM566" s="628"/>
      <c r="BN566" s="628"/>
      <c r="BO566" s="628"/>
      <c r="BP566" s="628"/>
      <c r="BQ566" s="628"/>
      <c r="CA566" s="34"/>
      <c r="CB566" s="34"/>
      <c r="CC566" s="34"/>
      <c r="CD566" s="34"/>
      <c r="CE566" s="34"/>
      <c r="CF566" s="34"/>
      <c r="CG566" s="34"/>
      <c r="CH566" s="34"/>
      <c r="CI566" s="34"/>
      <c r="CJ566" s="34"/>
      <c r="CK566" s="34"/>
      <c r="CL566" s="34"/>
      <c r="CM566" s="34"/>
      <c r="CN566" s="34"/>
      <c r="CO566" s="34"/>
      <c r="CP566" s="34"/>
      <c r="CQ566" s="34"/>
      <c r="CR566" s="34"/>
      <c r="CS566" s="34"/>
      <c r="CT566" s="34"/>
      <c r="CU566" s="34"/>
      <c r="CV566" s="34"/>
      <c r="CW566" s="34"/>
      <c r="CX566" s="34"/>
      <c r="CY566" s="34"/>
      <c r="CZ566" s="34"/>
      <c r="DA566" s="34"/>
      <c r="DB566" s="34"/>
      <c r="DC566" s="34"/>
      <c r="DD566" s="34"/>
    </row>
    <row r="567" spans="1:108" s="26" customFormat="1" ht="15" customHeight="1">
      <c r="B567" s="627" t="s">
        <v>510</v>
      </c>
      <c r="C567" s="627"/>
      <c r="D567" s="627"/>
      <c r="E567" s="627"/>
      <c r="F567" s="627"/>
      <c r="G567" s="627"/>
      <c r="H567" s="627"/>
      <c r="I567" s="627"/>
      <c r="J567" s="628" t="s">
        <v>453</v>
      </c>
      <c r="K567" s="628"/>
      <c r="L567" s="628"/>
      <c r="M567" s="628"/>
      <c r="N567" s="628"/>
      <c r="O567" s="628"/>
      <c r="P567" s="628" t="s">
        <v>453</v>
      </c>
      <c r="Q567" s="628"/>
      <c r="R567" s="628"/>
      <c r="S567" s="628"/>
      <c r="T567" s="628"/>
      <c r="U567" s="628"/>
      <c r="V567" s="628">
        <v>5</v>
      </c>
      <c r="W567" s="628"/>
      <c r="X567" s="628"/>
      <c r="Y567" s="628"/>
      <c r="Z567" s="628"/>
      <c r="AA567" s="628"/>
      <c r="AB567" s="628" t="s">
        <v>762</v>
      </c>
      <c r="AC567" s="628"/>
      <c r="AD567" s="628"/>
      <c r="AE567" s="628"/>
      <c r="AF567" s="628"/>
      <c r="AG567" s="628"/>
      <c r="AH567" s="628" t="s">
        <v>453</v>
      </c>
      <c r="AI567" s="628"/>
      <c r="AJ567" s="628"/>
      <c r="AK567" s="628"/>
      <c r="AL567" s="628"/>
      <c r="AM567" s="628"/>
      <c r="AN567" s="628">
        <v>92.5</v>
      </c>
      <c r="AO567" s="628"/>
      <c r="AP567" s="628"/>
      <c r="AQ567" s="628"/>
      <c r="AR567" s="628"/>
      <c r="AS567" s="628"/>
      <c r="AT567" s="628" t="s">
        <v>453</v>
      </c>
      <c r="AU567" s="628"/>
      <c r="AV567" s="628"/>
      <c r="AW567" s="628"/>
      <c r="AX567" s="628"/>
      <c r="AY567" s="628"/>
      <c r="AZ567" s="628" t="s">
        <v>453</v>
      </c>
      <c r="BA567" s="628"/>
      <c r="BB567" s="628"/>
      <c r="BC567" s="628"/>
      <c r="BD567" s="628"/>
      <c r="BE567" s="628"/>
      <c r="BF567" s="628" t="s">
        <v>453</v>
      </c>
      <c r="BG567" s="628"/>
      <c r="BH567" s="628"/>
      <c r="BI567" s="628"/>
      <c r="BJ567" s="628"/>
      <c r="BK567" s="628"/>
      <c r="BL567" s="628" t="s">
        <v>453</v>
      </c>
      <c r="BM567" s="628"/>
      <c r="BN567" s="628"/>
      <c r="BO567" s="628"/>
      <c r="BP567" s="628"/>
      <c r="BQ567" s="628"/>
      <c r="CA567" s="34"/>
      <c r="CB567" s="34"/>
      <c r="CC567" s="34"/>
      <c r="CD567" s="34"/>
      <c r="CE567" s="34"/>
      <c r="CF567" s="34"/>
      <c r="CG567" s="34"/>
      <c r="CH567" s="34"/>
      <c r="CI567" s="34"/>
      <c r="CJ567" s="34"/>
      <c r="CK567" s="34"/>
      <c r="CL567" s="34"/>
      <c r="CM567" s="34"/>
      <c r="CN567" s="34"/>
      <c r="CO567" s="34"/>
      <c r="CP567" s="34"/>
      <c r="CQ567" s="34"/>
      <c r="CR567" s="34"/>
      <c r="CS567" s="34"/>
      <c r="CT567" s="34"/>
      <c r="CU567" s="34"/>
      <c r="CV567" s="34"/>
      <c r="CW567" s="34"/>
      <c r="CX567" s="34"/>
      <c r="CY567" s="34"/>
      <c r="CZ567" s="34"/>
      <c r="DA567" s="34"/>
      <c r="DB567" s="34"/>
      <c r="DC567" s="34"/>
      <c r="DD567" s="34"/>
    </row>
    <row r="568" spans="1:108" s="26" customFormat="1" ht="15" customHeight="1">
      <c r="B568" s="627" t="s">
        <v>720</v>
      </c>
      <c r="C568" s="627"/>
      <c r="D568" s="627"/>
      <c r="E568" s="627"/>
      <c r="F568" s="627"/>
      <c r="G568" s="627"/>
      <c r="H568" s="627"/>
      <c r="I568" s="627"/>
      <c r="J568" s="628" t="s">
        <v>770</v>
      </c>
      <c r="K568" s="628"/>
      <c r="L568" s="628"/>
      <c r="M568" s="628"/>
      <c r="N568" s="628"/>
      <c r="O568" s="628"/>
      <c r="P568" s="628" t="s">
        <v>453</v>
      </c>
      <c r="Q568" s="628"/>
      <c r="R568" s="628"/>
      <c r="S568" s="628"/>
      <c r="T568" s="628"/>
      <c r="U568" s="628"/>
      <c r="V568" s="628">
        <v>22</v>
      </c>
      <c r="W568" s="628"/>
      <c r="X568" s="628"/>
      <c r="Y568" s="628"/>
      <c r="Z568" s="628"/>
      <c r="AA568" s="628"/>
      <c r="AB568" s="628">
        <v>344</v>
      </c>
      <c r="AC568" s="628"/>
      <c r="AD568" s="628"/>
      <c r="AE568" s="628"/>
      <c r="AF568" s="628"/>
      <c r="AG568" s="628"/>
      <c r="AH568" s="628">
        <v>1</v>
      </c>
      <c r="AI568" s="628"/>
      <c r="AJ568" s="628"/>
      <c r="AK568" s="628"/>
      <c r="AL568" s="628"/>
      <c r="AM568" s="628"/>
      <c r="AN568" s="628">
        <v>38.5</v>
      </c>
      <c r="AO568" s="628"/>
      <c r="AP568" s="628"/>
      <c r="AQ568" s="628"/>
      <c r="AR568" s="628"/>
      <c r="AS568" s="628"/>
      <c r="AT568" s="628">
        <v>2</v>
      </c>
      <c r="AU568" s="628"/>
      <c r="AV568" s="628"/>
      <c r="AW568" s="628"/>
      <c r="AX568" s="628"/>
      <c r="AY568" s="628"/>
      <c r="AZ568" s="632" t="s">
        <v>762</v>
      </c>
      <c r="BA568" s="633"/>
      <c r="BB568" s="633"/>
      <c r="BC568" s="633"/>
      <c r="BD568" s="633"/>
      <c r="BE568" s="634"/>
      <c r="BF568" s="628">
        <v>1</v>
      </c>
      <c r="BG568" s="628"/>
      <c r="BH568" s="628"/>
      <c r="BI568" s="628"/>
      <c r="BJ568" s="628"/>
      <c r="BK568" s="628"/>
      <c r="BL568" s="628" t="s">
        <v>762</v>
      </c>
      <c r="BM568" s="628"/>
      <c r="BN568" s="628"/>
      <c r="BO568" s="628"/>
      <c r="BP568" s="628"/>
      <c r="BQ568" s="628"/>
      <c r="CA568" s="34"/>
      <c r="CB568" s="34"/>
      <c r="CC568" s="34"/>
      <c r="CD568" s="34"/>
      <c r="CE568" s="34"/>
      <c r="CF568" s="34"/>
      <c r="CG568" s="34"/>
      <c r="CH568" s="34"/>
      <c r="CI568" s="34"/>
      <c r="CJ568" s="34"/>
      <c r="CK568" s="34"/>
      <c r="CL568" s="34"/>
      <c r="CM568" s="34"/>
      <c r="CN568" s="34"/>
      <c r="CO568" s="34"/>
      <c r="CP568" s="34"/>
      <c r="CQ568" s="34"/>
      <c r="CR568" s="34"/>
      <c r="CS568" s="34"/>
      <c r="CT568" s="34"/>
      <c r="CU568" s="34"/>
      <c r="CV568" s="34"/>
      <c r="CW568" s="34"/>
      <c r="CX568" s="34"/>
      <c r="CY568" s="34"/>
      <c r="CZ568" s="34"/>
      <c r="DA568" s="34"/>
      <c r="DB568" s="34"/>
      <c r="DC568" s="34"/>
      <c r="DD568" s="34"/>
    </row>
    <row r="569" spans="1:108" s="26" customFormat="1" ht="15" customHeight="1">
      <c r="B569" s="629" t="s">
        <v>612</v>
      </c>
      <c r="C569" s="629"/>
      <c r="D569" s="629"/>
      <c r="E569" s="629"/>
      <c r="F569" s="629"/>
      <c r="G569" s="629"/>
      <c r="H569" s="629"/>
      <c r="I569" s="629"/>
      <c r="J569" s="630" t="s">
        <v>770</v>
      </c>
      <c r="K569" s="630"/>
      <c r="L569" s="630"/>
      <c r="M569" s="630"/>
      <c r="N569" s="630"/>
      <c r="O569" s="630"/>
      <c r="P569" s="630" t="s">
        <v>770</v>
      </c>
      <c r="Q569" s="630"/>
      <c r="R569" s="630"/>
      <c r="S569" s="630"/>
      <c r="T569" s="630"/>
      <c r="U569" s="630"/>
      <c r="V569" s="630">
        <v>21</v>
      </c>
      <c r="W569" s="630"/>
      <c r="X569" s="630"/>
      <c r="Y569" s="630"/>
      <c r="Z569" s="630"/>
      <c r="AA569" s="630"/>
      <c r="AB569" s="630">
        <v>203</v>
      </c>
      <c r="AC569" s="630"/>
      <c r="AD569" s="630"/>
      <c r="AE569" s="630"/>
      <c r="AF569" s="630"/>
      <c r="AG569" s="630"/>
      <c r="AH569" s="630" t="s">
        <v>453</v>
      </c>
      <c r="AI569" s="630"/>
      <c r="AJ569" s="630"/>
      <c r="AK569" s="630"/>
      <c r="AL569" s="630"/>
      <c r="AM569" s="630"/>
      <c r="AN569" s="630">
        <v>131</v>
      </c>
      <c r="AO569" s="630"/>
      <c r="AP569" s="630"/>
      <c r="AQ569" s="630"/>
      <c r="AR569" s="630"/>
      <c r="AS569" s="630"/>
      <c r="AT569" s="630" t="s">
        <v>453</v>
      </c>
      <c r="AU569" s="630"/>
      <c r="AV569" s="630"/>
      <c r="AW569" s="630"/>
      <c r="AX569" s="630"/>
      <c r="AY569" s="630"/>
      <c r="AZ569" s="630" t="s">
        <v>453</v>
      </c>
      <c r="BA569" s="630"/>
      <c r="BB569" s="630"/>
      <c r="BC569" s="630"/>
      <c r="BD569" s="630"/>
      <c r="BE569" s="630"/>
      <c r="BF569" s="630" t="s">
        <v>453</v>
      </c>
      <c r="BG569" s="630"/>
      <c r="BH569" s="630"/>
      <c r="BI569" s="630"/>
      <c r="BJ569" s="630"/>
      <c r="BK569" s="630"/>
      <c r="BL569" s="630" t="s">
        <v>453</v>
      </c>
      <c r="BM569" s="630"/>
      <c r="BN569" s="630"/>
      <c r="BO569" s="630"/>
      <c r="BP569" s="630"/>
      <c r="BQ569" s="630"/>
      <c r="CA569" s="34"/>
      <c r="CB569" s="34"/>
      <c r="CC569" s="34"/>
      <c r="CD569" s="34"/>
      <c r="CE569" s="34"/>
      <c r="CF569" s="34"/>
      <c r="CG569" s="34"/>
      <c r="CH569" s="34"/>
      <c r="CI569" s="34"/>
      <c r="CJ569" s="34"/>
      <c r="CK569" s="34"/>
      <c r="CL569" s="34"/>
      <c r="CM569" s="34"/>
      <c r="CN569" s="34"/>
      <c r="CO569" s="34"/>
      <c r="CP569" s="34"/>
      <c r="CQ569" s="34"/>
      <c r="CR569" s="34"/>
      <c r="CS569" s="34"/>
      <c r="CT569" s="34"/>
      <c r="CU569" s="34"/>
      <c r="CV569" s="34"/>
      <c r="CW569" s="34"/>
      <c r="CX569" s="34"/>
      <c r="CY569" s="34"/>
      <c r="CZ569" s="34"/>
      <c r="DA569" s="34"/>
      <c r="DB569" s="34"/>
      <c r="DC569" s="34"/>
      <c r="DD569" s="34"/>
    </row>
    <row r="570" spans="1:108" s="26" customFormat="1" ht="15" customHeight="1">
      <c r="B570" s="623" t="s">
        <v>622</v>
      </c>
      <c r="C570" s="623"/>
      <c r="D570" s="623"/>
      <c r="E570" s="623"/>
      <c r="F570" s="623"/>
      <c r="G570" s="623"/>
      <c r="H570" s="623"/>
      <c r="I570" s="623"/>
      <c r="J570" s="631">
        <f>SUM(J561:J569)</f>
        <v>1</v>
      </c>
      <c r="K570" s="631"/>
      <c r="L570" s="631"/>
      <c r="M570" s="631"/>
      <c r="N570" s="631"/>
      <c r="O570" s="631"/>
      <c r="P570" s="631" t="s">
        <v>762</v>
      </c>
      <c r="Q570" s="631"/>
      <c r="R570" s="631"/>
      <c r="S570" s="631"/>
      <c r="T570" s="631"/>
      <c r="U570" s="631"/>
      <c r="V570" s="631">
        <f>SUM(V561:AA569)</f>
        <v>92</v>
      </c>
      <c r="W570" s="631"/>
      <c r="X570" s="631"/>
      <c r="Y570" s="631"/>
      <c r="Z570" s="631"/>
      <c r="AA570" s="631"/>
      <c r="AB570" s="631" t="s">
        <v>762</v>
      </c>
      <c r="AC570" s="631"/>
      <c r="AD570" s="631"/>
      <c r="AE570" s="631"/>
      <c r="AF570" s="631"/>
      <c r="AG570" s="631"/>
      <c r="AH570" s="631">
        <f>SUM(AH561:AH569)</f>
        <v>4</v>
      </c>
      <c r="AI570" s="631"/>
      <c r="AJ570" s="631"/>
      <c r="AK570" s="631"/>
      <c r="AL570" s="631"/>
      <c r="AM570" s="631"/>
      <c r="AN570" s="631">
        <v>264.5</v>
      </c>
      <c r="AO570" s="631"/>
      <c r="AP570" s="631"/>
      <c r="AQ570" s="631"/>
      <c r="AR570" s="631"/>
      <c r="AS570" s="631"/>
      <c r="AT570" s="631">
        <f>SUM(AT561:AT569)</f>
        <v>4</v>
      </c>
      <c r="AU570" s="631"/>
      <c r="AV570" s="631"/>
      <c r="AW570" s="631"/>
      <c r="AX570" s="631"/>
      <c r="AY570" s="631"/>
      <c r="AZ570" s="641">
        <v>76400</v>
      </c>
      <c r="BA570" s="641"/>
      <c r="BB570" s="641"/>
      <c r="BC570" s="641"/>
      <c r="BD570" s="641"/>
      <c r="BE570" s="641"/>
      <c r="BF570" s="631">
        <f>SUM(BF561:BF569)</f>
        <v>2</v>
      </c>
      <c r="BG570" s="631"/>
      <c r="BH570" s="631"/>
      <c r="BI570" s="631"/>
      <c r="BJ570" s="631"/>
      <c r="BK570" s="631"/>
      <c r="BL570" s="631" t="s">
        <v>762</v>
      </c>
      <c r="BM570" s="631"/>
      <c r="BN570" s="631"/>
      <c r="BO570" s="631"/>
      <c r="BP570" s="631"/>
      <c r="BQ570" s="631"/>
      <c r="CA570" s="34"/>
      <c r="CB570" s="34"/>
      <c r="CC570" s="34"/>
      <c r="CD570" s="34"/>
      <c r="CE570" s="34"/>
      <c r="CF570" s="34"/>
      <c r="CG570" s="34"/>
      <c r="CH570" s="34"/>
      <c r="CI570" s="34"/>
      <c r="CJ570" s="34"/>
      <c r="CK570" s="34"/>
      <c r="CL570" s="34"/>
      <c r="CM570" s="34"/>
      <c r="CN570" s="34"/>
      <c r="CO570" s="34"/>
      <c r="CP570" s="34"/>
      <c r="CQ570" s="34"/>
      <c r="CR570" s="34"/>
      <c r="CS570" s="34"/>
      <c r="CT570" s="34"/>
      <c r="CU570" s="34"/>
      <c r="CV570" s="34"/>
      <c r="CW570" s="34"/>
      <c r="CX570" s="34"/>
      <c r="CY570" s="34"/>
      <c r="CZ570" s="34"/>
      <c r="DA570" s="34"/>
      <c r="DB570" s="34"/>
      <c r="DC570" s="34"/>
      <c r="DD570" s="34"/>
    </row>
    <row r="571" spans="1:108" s="26" customFormat="1" ht="15" customHeight="1">
      <c r="AG571" s="26" t="s">
        <v>225</v>
      </c>
      <c r="BQ571" s="27" t="s">
        <v>178</v>
      </c>
    </row>
    <row r="572" spans="1:108" s="26" customFormat="1" ht="15" customHeight="1"/>
    <row r="573" spans="1:108" s="26" customFormat="1" ht="15" customHeight="1">
      <c r="A573" s="26" t="s">
        <v>989</v>
      </c>
      <c r="BY573" s="27" t="s">
        <v>741</v>
      </c>
    </row>
    <row r="574" spans="1:108" s="26" customFormat="1" ht="3.75" customHeight="1"/>
    <row r="575" spans="1:108" s="26" customFormat="1" ht="16.5" customHeight="1">
      <c r="B575" s="635" t="s">
        <v>613</v>
      </c>
      <c r="C575" s="636"/>
      <c r="D575" s="636"/>
      <c r="E575" s="636"/>
      <c r="F575" s="636"/>
      <c r="G575" s="636"/>
      <c r="H575" s="636"/>
      <c r="I575" s="636"/>
      <c r="J575" s="636"/>
      <c r="K575" s="636"/>
      <c r="L575" s="637"/>
      <c r="M575" s="635" t="s">
        <v>848</v>
      </c>
      <c r="N575" s="636"/>
      <c r="O575" s="636"/>
      <c r="P575" s="636"/>
      <c r="Q575" s="636"/>
      <c r="R575" s="636"/>
      <c r="S575" s="636"/>
      <c r="T575" s="636"/>
      <c r="U575" s="636"/>
      <c r="V575" s="636"/>
      <c r="W575" s="637"/>
      <c r="X575" s="635" t="s">
        <v>228</v>
      </c>
      <c r="Y575" s="636"/>
      <c r="Z575" s="636"/>
      <c r="AA575" s="636"/>
      <c r="AB575" s="636"/>
      <c r="AC575" s="636"/>
      <c r="AD575" s="636"/>
      <c r="AE575" s="636"/>
      <c r="AF575" s="636"/>
      <c r="AG575" s="636"/>
      <c r="AH575" s="637"/>
      <c r="AI575" s="635" t="s">
        <v>229</v>
      </c>
      <c r="AJ575" s="636"/>
      <c r="AK575" s="636"/>
      <c r="AL575" s="636"/>
      <c r="AM575" s="636"/>
      <c r="AN575" s="636"/>
      <c r="AO575" s="636"/>
      <c r="AP575" s="636"/>
      <c r="AQ575" s="636"/>
      <c r="AR575" s="636"/>
      <c r="AS575" s="637"/>
      <c r="AT575" s="645" t="s">
        <v>230</v>
      </c>
      <c r="AU575" s="646"/>
      <c r="AV575" s="646"/>
      <c r="AW575" s="646"/>
      <c r="AX575" s="646"/>
      <c r="AY575" s="646"/>
      <c r="AZ575" s="646"/>
      <c r="BA575" s="646"/>
      <c r="BB575" s="646"/>
      <c r="BC575" s="646"/>
      <c r="BD575" s="647"/>
      <c r="BE575" s="635" t="s">
        <v>231</v>
      </c>
      <c r="BF575" s="636"/>
      <c r="BG575" s="636"/>
      <c r="BH575" s="636"/>
      <c r="BI575" s="636"/>
      <c r="BJ575" s="636"/>
      <c r="BK575" s="636"/>
      <c r="BL575" s="636"/>
      <c r="BM575" s="636"/>
      <c r="BN575" s="636"/>
      <c r="BO575" s="637"/>
      <c r="BP575" s="635" t="s">
        <v>523</v>
      </c>
      <c r="BQ575" s="636"/>
      <c r="BR575" s="636"/>
      <c r="BS575" s="636"/>
      <c r="BT575" s="636"/>
      <c r="BU575" s="636"/>
      <c r="BV575" s="636"/>
      <c r="BW575" s="636"/>
      <c r="BX575" s="636"/>
      <c r="BY575" s="637"/>
    </row>
    <row r="576" spans="1:108" s="26" customFormat="1" ht="16.5" customHeight="1">
      <c r="B576" s="638"/>
      <c r="C576" s="639"/>
      <c r="D576" s="639"/>
      <c r="E576" s="639"/>
      <c r="F576" s="639"/>
      <c r="G576" s="639"/>
      <c r="H576" s="639"/>
      <c r="I576" s="639"/>
      <c r="J576" s="639"/>
      <c r="K576" s="639"/>
      <c r="L576" s="640"/>
      <c r="M576" s="638"/>
      <c r="N576" s="639"/>
      <c r="O576" s="639"/>
      <c r="P576" s="639"/>
      <c r="Q576" s="639"/>
      <c r="R576" s="639"/>
      <c r="S576" s="639"/>
      <c r="T576" s="639"/>
      <c r="U576" s="639"/>
      <c r="V576" s="639"/>
      <c r="W576" s="640"/>
      <c r="X576" s="638"/>
      <c r="Y576" s="639"/>
      <c r="Z576" s="639"/>
      <c r="AA576" s="639"/>
      <c r="AB576" s="639"/>
      <c r="AC576" s="639"/>
      <c r="AD576" s="639"/>
      <c r="AE576" s="639"/>
      <c r="AF576" s="639"/>
      <c r="AG576" s="639"/>
      <c r="AH576" s="640"/>
      <c r="AI576" s="638"/>
      <c r="AJ576" s="639"/>
      <c r="AK576" s="639"/>
      <c r="AL576" s="639"/>
      <c r="AM576" s="639"/>
      <c r="AN576" s="639"/>
      <c r="AO576" s="639"/>
      <c r="AP576" s="639"/>
      <c r="AQ576" s="639"/>
      <c r="AR576" s="639"/>
      <c r="AS576" s="640"/>
      <c r="AT576" s="648"/>
      <c r="AU576" s="649"/>
      <c r="AV576" s="649"/>
      <c r="AW576" s="649"/>
      <c r="AX576" s="649"/>
      <c r="AY576" s="649"/>
      <c r="AZ576" s="649"/>
      <c r="BA576" s="649"/>
      <c r="BB576" s="649"/>
      <c r="BC576" s="649"/>
      <c r="BD576" s="650"/>
      <c r="BE576" s="638"/>
      <c r="BF576" s="639"/>
      <c r="BG576" s="639"/>
      <c r="BH576" s="639"/>
      <c r="BI576" s="639"/>
      <c r="BJ576" s="639"/>
      <c r="BK576" s="639"/>
      <c r="BL576" s="639"/>
      <c r="BM576" s="639"/>
      <c r="BN576" s="639"/>
      <c r="BO576" s="640"/>
      <c r="BP576" s="638"/>
      <c r="BQ576" s="639"/>
      <c r="BR576" s="639"/>
      <c r="BS576" s="639"/>
      <c r="BT576" s="639"/>
      <c r="BU576" s="639"/>
      <c r="BV576" s="639"/>
      <c r="BW576" s="639"/>
      <c r="BX576" s="639"/>
      <c r="BY576" s="640"/>
    </row>
    <row r="577" spans="1:77" s="26" customFormat="1" ht="15" customHeight="1">
      <c r="B577" s="642" t="s">
        <v>226</v>
      </c>
      <c r="C577" s="643"/>
      <c r="D577" s="643"/>
      <c r="E577" s="643"/>
      <c r="F577" s="644"/>
      <c r="G577" s="642" t="s">
        <v>227</v>
      </c>
      <c r="H577" s="643"/>
      <c r="I577" s="643"/>
      <c r="J577" s="643"/>
      <c r="K577" s="643"/>
      <c r="L577" s="644"/>
      <c r="M577" s="642" t="s">
        <v>226</v>
      </c>
      <c r="N577" s="643"/>
      <c r="O577" s="643"/>
      <c r="P577" s="643"/>
      <c r="Q577" s="644"/>
      <c r="R577" s="642" t="s">
        <v>227</v>
      </c>
      <c r="S577" s="643"/>
      <c r="T577" s="643"/>
      <c r="U577" s="643"/>
      <c r="V577" s="643"/>
      <c r="W577" s="644"/>
      <c r="X577" s="642" t="s">
        <v>226</v>
      </c>
      <c r="Y577" s="643"/>
      <c r="Z577" s="643"/>
      <c r="AA577" s="643"/>
      <c r="AB577" s="644"/>
      <c r="AC577" s="642" t="s">
        <v>227</v>
      </c>
      <c r="AD577" s="643"/>
      <c r="AE577" s="643"/>
      <c r="AF577" s="643"/>
      <c r="AG577" s="643"/>
      <c r="AH577" s="644"/>
      <c r="AI577" s="642" t="s">
        <v>226</v>
      </c>
      <c r="AJ577" s="643"/>
      <c r="AK577" s="643"/>
      <c r="AL577" s="643"/>
      <c r="AM577" s="644"/>
      <c r="AN577" s="642" t="s">
        <v>227</v>
      </c>
      <c r="AO577" s="643"/>
      <c r="AP577" s="643"/>
      <c r="AQ577" s="643"/>
      <c r="AR577" s="643"/>
      <c r="AS577" s="644"/>
      <c r="AT577" s="642" t="s">
        <v>226</v>
      </c>
      <c r="AU577" s="643"/>
      <c r="AV577" s="643"/>
      <c r="AW577" s="643"/>
      <c r="AX577" s="644"/>
      <c r="AY577" s="642" t="s">
        <v>227</v>
      </c>
      <c r="AZ577" s="643"/>
      <c r="BA577" s="643"/>
      <c r="BB577" s="643"/>
      <c r="BC577" s="643"/>
      <c r="BD577" s="644"/>
      <c r="BE577" s="642" t="s">
        <v>226</v>
      </c>
      <c r="BF577" s="643"/>
      <c r="BG577" s="643"/>
      <c r="BH577" s="643"/>
      <c r="BI577" s="644"/>
      <c r="BJ577" s="642" t="s">
        <v>227</v>
      </c>
      <c r="BK577" s="643"/>
      <c r="BL577" s="643"/>
      <c r="BM577" s="643"/>
      <c r="BN577" s="643"/>
      <c r="BO577" s="644"/>
      <c r="BP577" s="642" t="s">
        <v>226</v>
      </c>
      <c r="BQ577" s="643"/>
      <c r="BR577" s="643"/>
      <c r="BS577" s="643"/>
      <c r="BT577" s="644"/>
      <c r="BU577" s="642" t="s">
        <v>227</v>
      </c>
      <c r="BV577" s="643"/>
      <c r="BW577" s="643"/>
      <c r="BX577" s="643"/>
      <c r="BY577" s="644"/>
    </row>
    <row r="578" spans="1:77" s="26" customFormat="1" ht="15" customHeight="1">
      <c r="B578" s="651">
        <f>M578+X578+AI578+AT578+BE578+BP578</f>
        <v>107</v>
      </c>
      <c r="C578" s="652"/>
      <c r="D578" s="652"/>
      <c r="E578" s="652"/>
      <c r="F578" s="653"/>
      <c r="G578" s="654">
        <f>R578+AC578+AN578+AY578+BJ578+BU578</f>
        <v>1158</v>
      </c>
      <c r="H578" s="655"/>
      <c r="I578" s="655"/>
      <c r="J578" s="655"/>
      <c r="K578" s="655"/>
      <c r="L578" s="656"/>
      <c r="M578" s="651">
        <v>51</v>
      </c>
      <c r="N578" s="652"/>
      <c r="O578" s="652"/>
      <c r="P578" s="652"/>
      <c r="Q578" s="653"/>
      <c r="R578" s="651">
        <v>398</v>
      </c>
      <c r="S578" s="652"/>
      <c r="T578" s="652"/>
      <c r="U578" s="652"/>
      <c r="V578" s="652"/>
      <c r="W578" s="653"/>
      <c r="X578" s="651">
        <v>0</v>
      </c>
      <c r="Y578" s="652"/>
      <c r="Z578" s="652"/>
      <c r="AA578" s="652"/>
      <c r="AB578" s="653"/>
      <c r="AC578" s="651">
        <v>0</v>
      </c>
      <c r="AD578" s="652"/>
      <c r="AE578" s="652"/>
      <c r="AF578" s="652"/>
      <c r="AG578" s="652"/>
      <c r="AH578" s="653"/>
      <c r="AI578" s="651">
        <v>0</v>
      </c>
      <c r="AJ578" s="652"/>
      <c r="AK578" s="652"/>
      <c r="AL578" s="652"/>
      <c r="AM578" s="653"/>
      <c r="AN578" s="651">
        <v>0</v>
      </c>
      <c r="AO578" s="652"/>
      <c r="AP578" s="652"/>
      <c r="AQ578" s="652"/>
      <c r="AR578" s="652"/>
      <c r="AS578" s="653"/>
      <c r="AT578" s="651">
        <v>53</v>
      </c>
      <c r="AU578" s="652"/>
      <c r="AV578" s="652"/>
      <c r="AW578" s="652"/>
      <c r="AX578" s="653"/>
      <c r="AY578" s="651">
        <v>710</v>
      </c>
      <c r="AZ578" s="652"/>
      <c r="BA578" s="652"/>
      <c r="BB578" s="652"/>
      <c r="BC578" s="652"/>
      <c r="BD578" s="653"/>
      <c r="BE578" s="651">
        <v>3</v>
      </c>
      <c r="BF578" s="652"/>
      <c r="BG578" s="652"/>
      <c r="BH578" s="652"/>
      <c r="BI578" s="653"/>
      <c r="BJ578" s="651">
        <v>50</v>
      </c>
      <c r="BK578" s="652"/>
      <c r="BL578" s="652"/>
      <c r="BM578" s="652"/>
      <c r="BN578" s="652"/>
      <c r="BO578" s="653"/>
      <c r="BP578" s="651">
        <v>0</v>
      </c>
      <c r="BQ578" s="652"/>
      <c r="BR578" s="652"/>
      <c r="BS578" s="652"/>
      <c r="BT578" s="653"/>
      <c r="BU578" s="651">
        <v>0</v>
      </c>
      <c r="BV578" s="652"/>
      <c r="BW578" s="652"/>
      <c r="BX578" s="652"/>
      <c r="BY578" s="653"/>
    </row>
    <row r="579" spans="1:77" s="26" customFormat="1" ht="15" customHeight="1">
      <c r="BY579" s="27" t="s">
        <v>232</v>
      </c>
    </row>
    <row r="580" spans="1:77" s="26" customFormat="1" ht="15" customHeight="1">
      <c r="A580" s="26" t="s">
        <v>233</v>
      </c>
    </row>
    <row r="581" spans="1:77" s="26" customFormat="1" ht="15" customHeight="1"/>
    <row r="582" spans="1:77" s="26" customFormat="1" ht="15" customHeight="1">
      <c r="A582" s="26" t="s">
        <v>234</v>
      </c>
      <c r="BY582" s="27" t="s">
        <v>1022</v>
      </c>
    </row>
    <row r="583" spans="1:77" s="26" customFormat="1" ht="3.75" customHeight="1"/>
    <row r="584" spans="1:77" s="26" customFormat="1" ht="15" customHeight="1">
      <c r="B584" s="687" t="s">
        <v>548</v>
      </c>
      <c r="C584" s="687"/>
      <c r="D584" s="687"/>
      <c r="E584" s="687"/>
      <c r="F584" s="687"/>
      <c r="G584" s="687"/>
      <c r="H584" s="687"/>
      <c r="I584" s="687"/>
      <c r="J584" s="687" t="s">
        <v>546</v>
      </c>
      <c r="K584" s="687"/>
      <c r="L584" s="687"/>
      <c r="M584" s="687"/>
      <c r="N584" s="687"/>
      <c r="O584" s="687"/>
      <c r="P584" s="687"/>
      <c r="Q584" s="687"/>
      <c r="R584" s="687"/>
      <c r="S584" s="687"/>
      <c r="T584" s="687"/>
      <c r="U584" s="687"/>
      <c r="V584" s="687"/>
      <c r="W584" s="687"/>
      <c r="X584" s="687"/>
      <c r="Y584" s="687"/>
      <c r="Z584" s="687"/>
      <c r="AA584" s="687"/>
      <c r="AB584" s="687"/>
      <c r="AC584" s="687"/>
      <c r="AD584" s="687"/>
      <c r="AE584" s="687"/>
      <c r="AF584" s="687"/>
      <c r="AG584" s="687"/>
      <c r="AH584" s="687"/>
      <c r="AI584" s="687"/>
      <c r="AJ584" s="687"/>
      <c r="AK584" s="687"/>
      <c r="AL584" s="687"/>
      <c r="AM584" s="687"/>
      <c r="AN584" s="687"/>
      <c r="AO584" s="687"/>
      <c r="AP584" s="687"/>
      <c r="AQ584" s="623" t="s">
        <v>547</v>
      </c>
      <c r="AR584" s="623"/>
      <c r="AS584" s="623"/>
      <c r="AT584" s="623"/>
      <c r="AU584" s="623"/>
      <c r="AV584" s="623"/>
      <c r="AW584" s="623"/>
      <c r="AX584" s="623"/>
      <c r="AY584" s="623"/>
      <c r="AZ584" s="623"/>
      <c r="BA584" s="623"/>
      <c r="BB584" s="623"/>
      <c r="BC584" s="623"/>
      <c r="BD584" s="623"/>
      <c r="BE584" s="623"/>
      <c r="BF584" s="623"/>
      <c r="BG584" s="623"/>
      <c r="BH584" s="623"/>
      <c r="BI584" s="623"/>
      <c r="BJ584" s="623"/>
      <c r="BK584" s="623"/>
      <c r="BL584" s="623"/>
      <c r="BM584" s="623"/>
      <c r="BN584" s="623"/>
      <c r="BO584" s="623"/>
      <c r="BP584" s="623"/>
      <c r="BQ584" s="623"/>
      <c r="BR584" s="623"/>
      <c r="BS584" s="623"/>
      <c r="BT584" s="623"/>
      <c r="BU584" s="623"/>
      <c r="BV584" s="623"/>
      <c r="BW584" s="623"/>
      <c r="BX584" s="623"/>
      <c r="BY584" s="623"/>
    </row>
    <row r="585" spans="1:77" s="26" customFormat="1" ht="15" customHeight="1">
      <c r="B585" s="687"/>
      <c r="C585" s="687"/>
      <c r="D585" s="687"/>
      <c r="E585" s="687"/>
      <c r="F585" s="687"/>
      <c r="G585" s="687"/>
      <c r="H585" s="687"/>
      <c r="I585" s="687"/>
      <c r="J585" s="687" t="s">
        <v>259</v>
      </c>
      <c r="K585" s="687"/>
      <c r="L585" s="687"/>
      <c r="M585" s="687"/>
      <c r="N585" s="687"/>
      <c r="O585" s="687"/>
      <c r="P585" s="687" t="s">
        <v>260</v>
      </c>
      <c r="Q585" s="687"/>
      <c r="R585" s="687"/>
      <c r="S585" s="687"/>
      <c r="T585" s="687"/>
      <c r="U585" s="687"/>
      <c r="V585" s="711" t="s">
        <v>549</v>
      </c>
      <c r="W585" s="711"/>
      <c r="X585" s="711"/>
      <c r="Y585" s="711"/>
      <c r="Z585" s="711"/>
      <c r="AA585" s="711"/>
      <c r="AB585" s="711"/>
      <c r="AC585" s="687" t="s">
        <v>622</v>
      </c>
      <c r="AD585" s="687"/>
      <c r="AE585" s="687"/>
      <c r="AF585" s="687"/>
      <c r="AG585" s="687"/>
      <c r="AH585" s="687"/>
      <c r="AI585" s="712"/>
      <c r="AJ585" s="710" t="s">
        <v>550</v>
      </c>
      <c r="AK585" s="711"/>
      <c r="AL585" s="711"/>
      <c r="AM585" s="711"/>
      <c r="AN585" s="711"/>
      <c r="AO585" s="711"/>
      <c r="AP585" s="711"/>
      <c r="AQ585" s="687" t="s">
        <v>259</v>
      </c>
      <c r="AR585" s="687"/>
      <c r="AS585" s="687"/>
      <c r="AT585" s="687"/>
      <c r="AU585" s="687"/>
      <c r="AV585" s="687"/>
      <c r="AW585" s="687" t="s">
        <v>260</v>
      </c>
      <c r="AX585" s="687"/>
      <c r="AY585" s="687"/>
      <c r="AZ585" s="687"/>
      <c r="BA585" s="687"/>
      <c r="BB585" s="687"/>
      <c r="BC585" s="687" t="s">
        <v>262</v>
      </c>
      <c r="BD585" s="687"/>
      <c r="BE585" s="687"/>
      <c r="BF585" s="687"/>
      <c r="BG585" s="687"/>
      <c r="BH585" s="645" t="s">
        <v>263</v>
      </c>
      <c r="BI585" s="646"/>
      <c r="BJ585" s="646"/>
      <c r="BK585" s="646"/>
      <c r="BL585" s="646"/>
      <c r="BM585" s="687" t="s">
        <v>622</v>
      </c>
      <c r="BN585" s="687"/>
      <c r="BO585" s="687"/>
      <c r="BP585" s="687"/>
      <c r="BQ585" s="687"/>
      <c r="BR585" s="687"/>
      <c r="BS585" s="712"/>
      <c r="BT585" s="706" t="s">
        <v>261</v>
      </c>
      <c r="BU585" s="687"/>
      <c r="BV585" s="687"/>
      <c r="BW585" s="687"/>
      <c r="BX585" s="687"/>
      <c r="BY585" s="687"/>
    </row>
    <row r="586" spans="1:77" s="26" customFormat="1" ht="15" customHeight="1">
      <c r="B586" s="687"/>
      <c r="C586" s="687"/>
      <c r="D586" s="687"/>
      <c r="E586" s="687"/>
      <c r="F586" s="687"/>
      <c r="G586" s="687"/>
      <c r="H586" s="687"/>
      <c r="I586" s="687"/>
      <c r="J586" s="687"/>
      <c r="K586" s="687"/>
      <c r="L586" s="687"/>
      <c r="M586" s="687"/>
      <c r="N586" s="687"/>
      <c r="O586" s="687"/>
      <c r="P586" s="687"/>
      <c r="Q586" s="687"/>
      <c r="R586" s="687"/>
      <c r="S586" s="687"/>
      <c r="T586" s="687"/>
      <c r="U586" s="687"/>
      <c r="V586" s="711"/>
      <c r="W586" s="711"/>
      <c r="X586" s="711"/>
      <c r="Y586" s="711"/>
      <c r="Z586" s="711"/>
      <c r="AA586" s="711"/>
      <c r="AB586" s="711"/>
      <c r="AC586" s="687"/>
      <c r="AD586" s="687"/>
      <c r="AE586" s="687"/>
      <c r="AF586" s="687"/>
      <c r="AG586" s="687"/>
      <c r="AH586" s="687"/>
      <c r="AI586" s="712"/>
      <c r="AJ586" s="710"/>
      <c r="AK586" s="711"/>
      <c r="AL586" s="711"/>
      <c r="AM586" s="711"/>
      <c r="AN586" s="711"/>
      <c r="AO586" s="711"/>
      <c r="AP586" s="711"/>
      <c r="AQ586" s="687"/>
      <c r="AR586" s="687"/>
      <c r="AS586" s="687"/>
      <c r="AT586" s="687"/>
      <c r="AU586" s="687"/>
      <c r="AV586" s="687"/>
      <c r="AW586" s="687"/>
      <c r="AX586" s="687"/>
      <c r="AY586" s="687"/>
      <c r="AZ586" s="687"/>
      <c r="BA586" s="687"/>
      <c r="BB586" s="687"/>
      <c r="BC586" s="687"/>
      <c r="BD586" s="687"/>
      <c r="BE586" s="687"/>
      <c r="BF586" s="687"/>
      <c r="BG586" s="687"/>
      <c r="BH586" s="648"/>
      <c r="BI586" s="649"/>
      <c r="BJ586" s="649"/>
      <c r="BK586" s="649"/>
      <c r="BL586" s="649"/>
      <c r="BM586" s="687"/>
      <c r="BN586" s="687"/>
      <c r="BO586" s="687"/>
      <c r="BP586" s="687"/>
      <c r="BQ586" s="687"/>
      <c r="BR586" s="687"/>
      <c r="BS586" s="712"/>
      <c r="BT586" s="706"/>
      <c r="BU586" s="687"/>
      <c r="BV586" s="687"/>
      <c r="BW586" s="687"/>
      <c r="BX586" s="687"/>
      <c r="BY586" s="687"/>
    </row>
    <row r="587" spans="1:77" s="26" customFormat="1" ht="15" customHeight="1">
      <c r="B587" s="707">
        <v>10467</v>
      </c>
      <c r="C587" s="707"/>
      <c r="D587" s="707"/>
      <c r="E587" s="707"/>
      <c r="F587" s="707"/>
      <c r="G587" s="707"/>
      <c r="H587" s="707"/>
      <c r="I587" s="707"/>
      <c r="J587" s="697">
        <v>65</v>
      </c>
      <c r="K587" s="698"/>
      <c r="L587" s="698"/>
      <c r="M587" s="698"/>
      <c r="N587" s="698"/>
      <c r="O587" s="699"/>
      <c r="P587" s="707">
        <v>34</v>
      </c>
      <c r="Q587" s="707"/>
      <c r="R587" s="707"/>
      <c r="S587" s="707"/>
      <c r="T587" s="707"/>
      <c r="U587" s="707"/>
      <c r="V587" s="707">
        <v>2</v>
      </c>
      <c r="W587" s="707"/>
      <c r="X587" s="707"/>
      <c r="Y587" s="707"/>
      <c r="Z587" s="707"/>
      <c r="AA587" s="707"/>
      <c r="AB587" s="707"/>
      <c r="AC587" s="707">
        <v>101</v>
      </c>
      <c r="AD587" s="707"/>
      <c r="AE587" s="707"/>
      <c r="AF587" s="707"/>
      <c r="AG587" s="707"/>
      <c r="AH587" s="707"/>
      <c r="AI587" s="697"/>
      <c r="AJ587" s="708">
        <v>64.36</v>
      </c>
      <c r="AK587" s="709"/>
      <c r="AL587" s="709"/>
      <c r="AM587" s="709"/>
      <c r="AN587" s="709"/>
      <c r="AO587" s="709"/>
      <c r="AP587" s="709"/>
      <c r="AQ587" s="697">
        <v>6200</v>
      </c>
      <c r="AR587" s="698"/>
      <c r="AS587" s="698"/>
      <c r="AT587" s="698"/>
      <c r="AU587" s="698"/>
      <c r="AV587" s="699"/>
      <c r="AW587" s="697">
        <v>3161</v>
      </c>
      <c r="AX587" s="698"/>
      <c r="AY587" s="698"/>
      <c r="AZ587" s="698"/>
      <c r="BA587" s="698"/>
      <c r="BB587" s="699"/>
      <c r="BC587" s="697">
        <v>101</v>
      </c>
      <c r="BD587" s="698"/>
      <c r="BE587" s="698"/>
      <c r="BF587" s="698"/>
      <c r="BG587" s="699"/>
      <c r="BH587" s="697">
        <v>790</v>
      </c>
      <c r="BI587" s="698"/>
      <c r="BJ587" s="698"/>
      <c r="BK587" s="698"/>
      <c r="BL587" s="699"/>
      <c r="BM587" s="700">
        <v>10252</v>
      </c>
      <c r="BN587" s="701"/>
      <c r="BO587" s="701"/>
      <c r="BP587" s="701"/>
      <c r="BQ587" s="701"/>
      <c r="BR587" s="701"/>
      <c r="BS587" s="702"/>
      <c r="BT587" s="703">
        <v>60.5</v>
      </c>
      <c r="BU587" s="704"/>
      <c r="BV587" s="704"/>
      <c r="BW587" s="704"/>
      <c r="BX587" s="704"/>
      <c r="BY587" s="705"/>
    </row>
    <row r="588" spans="1:77" s="26" customFormat="1" ht="15" customHeight="1">
      <c r="B588" s="80"/>
      <c r="C588" s="80"/>
      <c r="BY588" s="27" t="s">
        <v>752</v>
      </c>
    </row>
    <row r="590" spans="1:77" s="26" customFormat="1" ht="15" customHeight="1">
      <c r="A590" s="26" t="s">
        <v>235</v>
      </c>
    </row>
    <row r="591" spans="1:77" s="26" customFormat="1" ht="15" customHeight="1"/>
    <row r="592" spans="1:77" s="26" customFormat="1" ht="15" customHeight="1">
      <c r="A592" s="26" t="s">
        <v>236</v>
      </c>
      <c r="BQ592" s="27" t="s">
        <v>742</v>
      </c>
    </row>
    <row r="593" spans="1:72" s="26" customFormat="1" ht="3.75" customHeight="1"/>
    <row r="594" spans="1:72" s="26" customFormat="1" ht="15" customHeight="1">
      <c r="B594" s="623" t="s">
        <v>503</v>
      </c>
      <c r="C594" s="623"/>
      <c r="D594" s="623"/>
      <c r="E594" s="623"/>
      <c r="F594" s="623"/>
      <c r="G594" s="623"/>
      <c r="H594" s="623"/>
      <c r="I594" s="623"/>
      <c r="J594" s="623" t="s">
        <v>243</v>
      </c>
      <c r="K594" s="623"/>
      <c r="L594" s="623"/>
      <c r="M594" s="623"/>
      <c r="N594" s="623"/>
      <c r="O594" s="623"/>
      <c r="P594" s="623"/>
      <c r="Q594" s="623"/>
      <c r="R594" s="623" t="s">
        <v>240</v>
      </c>
      <c r="S594" s="623"/>
      <c r="T594" s="623"/>
      <c r="U594" s="623"/>
      <c r="V594" s="623"/>
      <c r="W594" s="623"/>
      <c r="X594" s="623"/>
      <c r="Y594" s="623"/>
      <c r="Z594" s="623" t="s">
        <v>241</v>
      </c>
      <c r="AA594" s="623"/>
      <c r="AB594" s="623"/>
      <c r="AC594" s="623"/>
      <c r="AD594" s="623"/>
      <c r="AE594" s="623"/>
      <c r="AF594" s="623"/>
      <c r="AG594" s="623"/>
      <c r="AH594" s="623"/>
      <c r="AI594" s="623"/>
      <c r="AJ594" s="623"/>
      <c r="AK594" s="687" t="s">
        <v>244</v>
      </c>
      <c r="AL594" s="623"/>
      <c r="AM594" s="623"/>
      <c r="AN594" s="623"/>
      <c r="AO594" s="623"/>
      <c r="AP594" s="623"/>
      <c r="AQ594" s="623"/>
      <c r="AR594" s="623"/>
      <c r="AS594" s="623"/>
      <c r="AT594" s="623"/>
      <c r="AU594" s="623"/>
      <c r="AV594" s="687" t="s">
        <v>245</v>
      </c>
      <c r="AW594" s="623"/>
      <c r="AX594" s="623"/>
      <c r="AY594" s="623"/>
      <c r="AZ594" s="623"/>
      <c r="BA594" s="623"/>
      <c r="BB594" s="623"/>
      <c r="BC594" s="623"/>
      <c r="BD594" s="623"/>
      <c r="BE594" s="623"/>
      <c r="BF594" s="623"/>
      <c r="BG594" s="711" t="s">
        <v>242</v>
      </c>
      <c r="BH594" s="726"/>
      <c r="BI594" s="726"/>
      <c r="BJ594" s="726"/>
      <c r="BK594" s="726"/>
      <c r="BL594" s="726"/>
      <c r="BM594" s="726"/>
      <c r="BN594" s="726"/>
      <c r="BO594" s="726"/>
      <c r="BP594" s="726"/>
      <c r="BQ594" s="726"/>
    </row>
    <row r="595" spans="1:72" s="26" customFormat="1" ht="15" customHeight="1">
      <c r="B595" s="623"/>
      <c r="C595" s="623"/>
      <c r="D595" s="623"/>
      <c r="E595" s="623"/>
      <c r="F595" s="623"/>
      <c r="G595" s="623"/>
      <c r="H595" s="623"/>
      <c r="I595" s="623"/>
      <c r="J595" s="623"/>
      <c r="K595" s="623"/>
      <c r="L595" s="623"/>
      <c r="M595" s="623"/>
      <c r="N595" s="623"/>
      <c r="O595" s="623"/>
      <c r="P595" s="623"/>
      <c r="Q595" s="623"/>
      <c r="R595" s="623"/>
      <c r="S595" s="623"/>
      <c r="T595" s="623"/>
      <c r="U595" s="623"/>
      <c r="V595" s="623"/>
      <c r="W595" s="623"/>
      <c r="X595" s="623"/>
      <c r="Y595" s="623"/>
      <c r="Z595" s="623"/>
      <c r="AA595" s="623"/>
      <c r="AB595" s="623"/>
      <c r="AC595" s="623"/>
      <c r="AD595" s="623"/>
      <c r="AE595" s="623"/>
      <c r="AF595" s="623"/>
      <c r="AG595" s="623"/>
      <c r="AH595" s="623"/>
      <c r="AI595" s="623"/>
      <c r="AJ595" s="623"/>
      <c r="AK595" s="623"/>
      <c r="AL595" s="623"/>
      <c r="AM595" s="623"/>
      <c r="AN595" s="623"/>
      <c r="AO595" s="623"/>
      <c r="AP595" s="623"/>
      <c r="AQ595" s="623"/>
      <c r="AR595" s="623"/>
      <c r="AS595" s="623"/>
      <c r="AT595" s="623"/>
      <c r="AU595" s="623"/>
      <c r="AV595" s="623"/>
      <c r="AW595" s="623"/>
      <c r="AX595" s="623"/>
      <c r="AY595" s="623"/>
      <c r="AZ595" s="623"/>
      <c r="BA595" s="623"/>
      <c r="BB595" s="623"/>
      <c r="BC595" s="623"/>
      <c r="BD595" s="623"/>
      <c r="BE595" s="623"/>
      <c r="BF595" s="623"/>
      <c r="BG595" s="726"/>
      <c r="BH595" s="726"/>
      <c r="BI595" s="726"/>
      <c r="BJ595" s="726"/>
      <c r="BK595" s="726"/>
      <c r="BL595" s="726"/>
      <c r="BM595" s="726"/>
      <c r="BN595" s="726"/>
      <c r="BO595" s="726"/>
      <c r="BP595" s="726"/>
      <c r="BQ595" s="726"/>
    </row>
    <row r="596" spans="1:72" s="26" customFormat="1" ht="15" customHeight="1">
      <c r="B596" s="625" t="s">
        <v>237</v>
      </c>
      <c r="C596" s="625"/>
      <c r="D596" s="625"/>
      <c r="E596" s="625"/>
      <c r="F596" s="625"/>
      <c r="G596" s="625"/>
      <c r="H596" s="625"/>
      <c r="I596" s="625"/>
      <c r="J596" s="723">
        <v>906</v>
      </c>
      <c r="K596" s="723"/>
      <c r="L596" s="723"/>
      <c r="M596" s="723"/>
      <c r="N596" s="723"/>
      <c r="O596" s="723"/>
      <c r="P596" s="723"/>
      <c r="Q596" s="723"/>
      <c r="R596" s="723">
        <v>5050</v>
      </c>
      <c r="S596" s="723"/>
      <c r="T596" s="723"/>
      <c r="U596" s="723"/>
      <c r="V596" s="723"/>
      <c r="W596" s="723"/>
      <c r="X596" s="723"/>
      <c r="Y596" s="723"/>
      <c r="Z596" s="723">
        <v>10885808</v>
      </c>
      <c r="AA596" s="723"/>
      <c r="AB596" s="723"/>
      <c r="AC596" s="723"/>
      <c r="AD596" s="723"/>
      <c r="AE596" s="723"/>
      <c r="AF596" s="723"/>
      <c r="AG596" s="723"/>
      <c r="AH596" s="723"/>
      <c r="AI596" s="723"/>
      <c r="AJ596" s="723"/>
      <c r="AK596" s="724">
        <v>5.6</v>
      </c>
      <c r="AL596" s="724"/>
      <c r="AM596" s="724"/>
      <c r="AN596" s="724"/>
      <c r="AO596" s="724"/>
      <c r="AP596" s="724"/>
      <c r="AQ596" s="724"/>
      <c r="AR596" s="724"/>
      <c r="AS596" s="724"/>
      <c r="AT596" s="724"/>
      <c r="AU596" s="724"/>
      <c r="AV596" s="723">
        <v>12015</v>
      </c>
      <c r="AW596" s="723"/>
      <c r="AX596" s="723"/>
      <c r="AY596" s="723"/>
      <c r="AZ596" s="723"/>
      <c r="BA596" s="723"/>
      <c r="BB596" s="723"/>
      <c r="BC596" s="723"/>
      <c r="BD596" s="723"/>
      <c r="BE596" s="723"/>
      <c r="BF596" s="723"/>
      <c r="BG596" s="723">
        <v>2156</v>
      </c>
      <c r="BH596" s="723"/>
      <c r="BI596" s="723"/>
      <c r="BJ596" s="723"/>
      <c r="BK596" s="723"/>
      <c r="BL596" s="723"/>
      <c r="BM596" s="723"/>
      <c r="BN596" s="723"/>
      <c r="BO596" s="723"/>
      <c r="BP596" s="723"/>
      <c r="BQ596" s="723"/>
    </row>
    <row r="597" spans="1:72" s="26" customFormat="1" ht="15" customHeight="1">
      <c r="B597" s="627" t="s">
        <v>238</v>
      </c>
      <c r="C597" s="627"/>
      <c r="D597" s="627"/>
      <c r="E597" s="627"/>
      <c r="F597" s="627"/>
      <c r="G597" s="627"/>
      <c r="H597" s="627"/>
      <c r="I597" s="627"/>
      <c r="J597" s="722">
        <v>833</v>
      </c>
      <c r="K597" s="722"/>
      <c r="L597" s="722"/>
      <c r="M597" s="722"/>
      <c r="N597" s="722"/>
      <c r="O597" s="722"/>
      <c r="P597" s="722"/>
      <c r="Q597" s="722"/>
      <c r="R597" s="722">
        <v>4422</v>
      </c>
      <c r="S597" s="722"/>
      <c r="T597" s="722"/>
      <c r="U597" s="722"/>
      <c r="V597" s="722"/>
      <c r="W597" s="722"/>
      <c r="X597" s="722"/>
      <c r="Y597" s="722"/>
      <c r="Z597" s="722">
        <v>9462322</v>
      </c>
      <c r="AA597" s="722"/>
      <c r="AB597" s="722"/>
      <c r="AC597" s="722"/>
      <c r="AD597" s="722"/>
      <c r="AE597" s="722"/>
      <c r="AF597" s="722"/>
      <c r="AG597" s="722"/>
      <c r="AH597" s="722"/>
      <c r="AI597" s="722"/>
      <c r="AJ597" s="722"/>
      <c r="AK597" s="725">
        <v>5.3</v>
      </c>
      <c r="AL597" s="725"/>
      <c r="AM597" s="725"/>
      <c r="AN597" s="725"/>
      <c r="AO597" s="725"/>
      <c r="AP597" s="725"/>
      <c r="AQ597" s="725"/>
      <c r="AR597" s="725"/>
      <c r="AS597" s="725"/>
      <c r="AT597" s="725"/>
      <c r="AU597" s="725"/>
      <c r="AV597" s="722">
        <v>11359</v>
      </c>
      <c r="AW597" s="722"/>
      <c r="AX597" s="722"/>
      <c r="AY597" s="722"/>
      <c r="AZ597" s="722"/>
      <c r="BA597" s="722"/>
      <c r="BB597" s="722"/>
      <c r="BC597" s="722"/>
      <c r="BD597" s="722"/>
      <c r="BE597" s="722"/>
      <c r="BF597" s="722"/>
      <c r="BG597" s="722">
        <v>2140</v>
      </c>
      <c r="BH597" s="722"/>
      <c r="BI597" s="722"/>
      <c r="BJ597" s="722"/>
      <c r="BK597" s="722"/>
      <c r="BL597" s="722"/>
      <c r="BM597" s="722"/>
      <c r="BN597" s="722"/>
      <c r="BO597" s="722"/>
      <c r="BP597" s="722"/>
      <c r="BQ597" s="722"/>
    </row>
    <row r="598" spans="1:72" s="26" customFormat="1" ht="15" customHeight="1">
      <c r="B598" s="627" t="s">
        <v>239</v>
      </c>
      <c r="C598" s="627"/>
      <c r="D598" s="627"/>
      <c r="E598" s="627"/>
      <c r="F598" s="627"/>
      <c r="G598" s="627"/>
      <c r="H598" s="627"/>
      <c r="I598" s="627"/>
      <c r="J598" s="722">
        <v>793</v>
      </c>
      <c r="K598" s="722"/>
      <c r="L598" s="722"/>
      <c r="M598" s="722"/>
      <c r="N598" s="722"/>
      <c r="O598" s="722"/>
      <c r="P598" s="722"/>
      <c r="Q598" s="722"/>
      <c r="R598" s="722">
        <v>4223</v>
      </c>
      <c r="S598" s="722"/>
      <c r="T598" s="722"/>
      <c r="U598" s="722"/>
      <c r="V598" s="722"/>
      <c r="W598" s="722"/>
      <c r="X598" s="722"/>
      <c r="Y598" s="722"/>
      <c r="Z598" s="722">
        <v>8968177</v>
      </c>
      <c r="AA598" s="722"/>
      <c r="AB598" s="722"/>
      <c r="AC598" s="722"/>
      <c r="AD598" s="722"/>
      <c r="AE598" s="722"/>
      <c r="AF598" s="722"/>
      <c r="AG598" s="722"/>
      <c r="AH598" s="722"/>
      <c r="AI598" s="722"/>
      <c r="AJ598" s="722"/>
      <c r="AK598" s="725">
        <v>5.3</v>
      </c>
      <c r="AL598" s="725"/>
      <c r="AM598" s="725"/>
      <c r="AN598" s="725"/>
      <c r="AO598" s="725"/>
      <c r="AP598" s="725"/>
      <c r="AQ598" s="725"/>
      <c r="AR598" s="725"/>
      <c r="AS598" s="725"/>
      <c r="AT598" s="725"/>
      <c r="AU598" s="725"/>
      <c r="AV598" s="722">
        <v>11309</v>
      </c>
      <c r="AW598" s="722"/>
      <c r="AX598" s="722"/>
      <c r="AY598" s="722"/>
      <c r="AZ598" s="722"/>
      <c r="BA598" s="722"/>
      <c r="BB598" s="722"/>
      <c r="BC598" s="722"/>
      <c r="BD598" s="722"/>
      <c r="BE598" s="722"/>
      <c r="BF598" s="722"/>
      <c r="BG598" s="722">
        <v>2124</v>
      </c>
      <c r="BH598" s="722"/>
      <c r="BI598" s="722"/>
      <c r="BJ598" s="722"/>
      <c r="BK598" s="722"/>
      <c r="BL598" s="722"/>
      <c r="BM598" s="722"/>
      <c r="BN598" s="722"/>
      <c r="BO598" s="722"/>
      <c r="BP598" s="722"/>
      <c r="BQ598" s="722"/>
    </row>
    <row r="599" spans="1:72" s="26" customFormat="1" ht="15" customHeight="1">
      <c r="B599" s="627" t="s">
        <v>557</v>
      </c>
      <c r="C599" s="627"/>
      <c r="D599" s="627"/>
      <c r="E599" s="627"/>
      <c r="F599" s="627"/>
      <c r="G599" s="627"/>
      <c r="H599" s="627"/>
      <c r="I599" s="627"/>
      <c r="J599" s="722">
        <v>709</v>
      </c>
      <c r="K599" s="722"/>
      <c r="L599" s="722"/>
      <c r="M599" s="722"/>
      <c r="N599" s="722"/>
      <c r="O599" s="722"/>
      <c r="P599" s="722"/>
      <c r="Q599" s="722"/>
      <c r="R599" s="722">
        <v>3900</v>
      </c>
      <c r="S599" s="722"/>
      <c r="T599" s="722"/>
      <c r="U599" s="722"/>
      <c r="V599" s="722"/>
      <c r="W599" s="722"/>
      <c r="X599" s="722"/>
      <c r="Y599" s="722"/>
      <c r="Z599" s="722">
        <v>9179419</v>
      </c>
      <c r="AA599" s="722"/>
      <c r="AB599" s="722"/>
      <c r="AC599" s="722"/>
      <c r="AD599" s="722"/>
      <c r="AE599" s="722"/>
      <c r="AF599" s="722"/>
      <c r="AG599" s="722"/>
      <c r="AH599" s="722"/>
      <c r="AI599" s="722"/>
      <c r="AJ599" s="722"/>
      <c r="AK599" s="725">
        <v>5.5</v>
      </c>
      <c r="AL599" s="725"/>
      <c r="AM599" s="725"/>
      <c r="AN599" s="725"/>
      <c r="AO599" s="725"/>
      <c r="AP599" s="725"/>
      <c r="AQ599" s="725"/>
      <c r="AR599" s="725"/>
      <c r="AS599" s="725"/>
      <c r="AT599" s="725"/>
      <c r="AU599" s="725"/>
      <c r="AV599" s="722">
        <v>12947</v>
      </c>
      <c r="AW599" s="722"/>
      <c r="AX599" s="722"/>
      <c r="AY599" s="722"/>
      <c r="AZ599" s="722"/>
      <c r="BA599" s="722"/>
      <c r="BB599" s="722"/>
      <c r="BC599" s="722"/>
      <c r="BD599" s="722"/>
      <c r="BE599" s="722"/>
      <c r="BF599" s="722"/>
      <c r="BG599" s="722">
        <v>2354</v>
      </c>
      <c r="BH599" s="722"/>
      <c r="BI599" s="722"/>
      <c r="BJ599" s="722"/>
      <c r="BK599" s="722"/>
      <c r="BL599" s="722"/>
      <c r="BM599" s="722"/>
      <c r="BN599" s="722"/>
      <c r="BO599" s="722"/>
      <c r="BP599" s="722"/>
      <c r="BQ599" s="722"/>
    </row>
    <row r="600" spans="1:72" s="26" customFormat="1" ht="15" customHeight="1">
      <c r="B600" s="715" t="s">
        <v>817</v>
      </c>
      <c r="C600" s="715"/>
      <c r="D600" s="715"/>
      <c r="E600" s="715"/>
      <c r="F600" s="715"/>
      <c r="G600" s="715"/>
      <c r="H600" s="715"/>
      <c r="I600" s="715"/>
      <c r="J600" s="713">
        <v>539</v>
      </c>
      <c r="K600" s="713"/>
      <c r="L600" s="713"/>
      <c r="M600" s="713"/>
      <c r="N600" s="713"/>
      <c r="O600" s="713"/>
      <c r="P600" s="713"/>
      <c r="Q600" s="713"/>
      <c r="R600" s="713">
        <v>3270</v>
      </c>
      <c r="S600" s="713"/>
      <c r="T600" s="713"/>
      <c r="U600" s="713"/>
      <c r="V600" s="713"/>
      <c r="W600" s="713"/>
      <c r="X600" s="713"/>
      <c r="Y600" s="713"/>
      <c r="Z600" s="713">
        <v>7686606</v>
      </c>
      <c r="AA600" s="713"/>
      <c r="AB600" s="713"/>
      <c r="AC600" s="713"/>
      <c r="AD600" s="713"/>
      <c r="AE600" s="713"/>
      <c r="AF600" s="713"/>
      <c r="AG600" s="713"/>
      <c r="AH600" s="713"/>
      <c r="AI600" s="713"/>
      <c r="AJ600" s="713"/>
      <c r="AK600" s="716">
        <v>6.1</v>
      </c>
      <c r="AL600" s="716"/>
      <c r="AM600" s="716"/>
      <c r="AN600" s="716"/>
      <c r="AO600" s="716"/>
      <c r="AP600" s="716"/>
      <c r="AQ600" s="716"/>
      <c r="AR600" s="716"/>
      <c r="AS600" s="716"/>
      <c r="AT600" s="716"/>
      <c r="AU600" s="716"/>
      <c r="AV600" s="713">
        <v>14261</v>
      </c>
      <c r="AW600" s="713"/>
      <c r="AX600" s="713"/>
      <c r="AY600" s="713"/>
      <c r="AZ600" s="713"/>
      <c r="BA600" s="713"/>
      <c r="BB600" s="713"/>
      <c r="BC600" s="713"/>
      <c r="BD600" s="713"/>
      <c r="BE600" s="713"/>
      <c r="BF600" s="713"/>
      <c r="BG600" s="713">
        <v>2351</v>
      </c>
      <c r="BH600" s="713"/>
      <c r="BI600" s="713"/>
      <c r="BJ600" s="713"/>
      <c r="BK600" s="713"/>
      <c r="BL600" s="713"/>
      <c r="BM600" s="713"/>
      <c r="BN600" s="713"/>
      <c r="BO600" s="713"/>
      <c r="BP600" s="713"/>
      <c r="BQ600" s="713"/>
    </row>
    <row r="601" spans="1:72" s="26" customFormat="1" ht="15" customHeight="1">
      <c r="B601" s="717"/>
      <c r="C601" s="717"/>
      <c r="D601" s="717"/>
      <c r="E601" s="717"/>
      <c r="F601" s="717"/>
      <c r="G601" s="717"/>
      <c r="H601" s="717"/>
      <c r="I601" s="717"/>
      <c r="J601" s="717"/>
      <c r="K601" s="717"/>
      <c r="L601" s="717"/>
      <c r="M601" s="717"/>
      <c r="N601" s="717"/>
      <c r="O601" s="717"/>
      <c r="P601" s="717"/>
      <c r="Q601" s="717"/>
      <c r="R601" s="717"/>
      <c r="S601" s="717"/>
      <c r="T601" s="717"/>
      <c r="U601" s="717"/>
      <c r="V601" s="717"/>
      <c r="W601" s="717"/>
      <c r="X601" s="717"/>
      <c r="Y601" s="717"/>
      <c r="Z601" s="717"/>
      <c r="AA601" s="717"/>
      <c r="AB601" s="717"/>
      <c r="AC601" s="717"/>
      <c r="AD601" s="717"/>
      <c r="AE601" s="717"/>
      <c r="AF601" s="717"/>
      <c r="AG601" s="717"/>
      <c r="AH601" s="717"/>
      <c r="AZ601" s="26" t="s">
        <v>440</v>
      </c>
    </row>
    <row r="602" spans="1:72" s="26" customFormat="1" ht="15" customHeight="1"/>
    <row r="603" spans="1:72" s="26" customFormat="1" ht="15" customHeight="1">
      <c r="A603" s="26" t="s">
        <v>246</v>
      </c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81" t="s">
        <v>1000</v>
      </c>
      <c r="BR603" s="28"/>
      <c r="BS603" s="28"/>
      <c r="BT603" s="28"/>
    </row>
    <row r="604" spans="1:72" s="26" customFormat="1" ht="3.75" customHeight="1"/>
    <row r="605" spans="1:72" s="26" customFormat="1" ht="15" customHeight="1">
      <c r="B605" s="623" t="s">
        <v>12</v>
      </c>
      <c r="C605" s="623"/>
      <c r="D605" s="623"/>
      <c r="E605" s="623"/>
      <c r="F605" s="623"/>
      <c r="G605" s="623"/>
      <c r="H605" s="623"/>
      <c r="I605" s="623"/>
      <c r="J605" s="623"/>
      <c r="K605" s="623"/>
      <c r="L605" s="623"/>
      <c r="M605" s="623"/>
      <c r="N605" s="623"/>
      <c r="O605" s="623"/>
      <c r="P605" s="623"/>
      <c r="Q605" s="623"/>
      <c r="R605" s="623"/>
      <c r="S605" s="623"/>
      <c r="T605" s="623"/>
      <c r="U605" s="623"/>
      <c r="V605" s="623"/>
      <c r="W605" s="623"/>
      <c r="X605" s="623"/>
      <c r="Y605" s="623"/>
      <c r="Z605" s="623"/>
      <c r="AA605" s="623"/>
      <c r="AB605" s="623"/>
      <c r="AC605" s="623"/>
      <c r="AD605" s="623" t="s">
        <v>154</v>
      </c>
      <c r="AE605" s="623"/>
      <c r="AF605" s="623"/>
      <c r="AG605" s="623"/>
      <c r="AH605" s="623"/>
      <c r="AI605" s="623"/>
      <c r="AJ605" s="623"/>
      <c r="AK605" s="623"/>
      <c r="AL605" s="623"/>
      <c r="AM605" s="623"/>
      <c r="AN605" s="623"/>
      <c r="AO605" s="623"/>
      <c r="AP605" s="623" t="s">
        <v>153</v>
      </c>
      <c r="AQ605" s="623"/>
      <c r="AR605" s="623"/>
      <c r="AS605" s="623"/>
      <c r="AT605" s="623"/>
      <c r="AU605" s="623"/>
      <c r="AV605" s="623"/>
      <c r="AW605" s="623"/>
      <c r="AX605" s="623"/>
      <c r="AY605" s="623"/>
      <c r="AZ605" s="623"/>
      <c r="BA605" s="623"/>
      <c r="BB605" s="623" t="s">
        <v>258</v>
      </c>
      <c r="BC605" s="623"/>
      <c r="BD605" s="623"/>
      <c r="BE605" s="623"/>
      <c r="BF605" s="623"/>
      <c r="BG605" s="623"/>
      <c r="BH605" s="623"/>
      <c r="BI605" s="623"/>
      <c r="BJ605" s="623"/>
      <c r="BK605" s="623"/>
      <c r="BL605" s="623"/>
      <c r="BM605" s="623"/>
      <c r="BN605" s="623"/>
      <c r="BO605" s="623"/>
      <c r="BP605" s="623"/>
      <c r="BQ605" s="623"/>
    </row>
    <row r="606" spans="1:72" s="26" customFormat="1" ht="15" customHeight="1">
      <c r="B606" s="721" t="s">
        <v>247</v>
      </c>
      <c r="C606" s="721"/>
      <c r="D606" s="721"/>
      <c r="E606" s="721"/>
      <c r="F606" s="721"/>
      <c r="G606" s="721"/>
      <c r="H606" s="721"/>
      <c r="I606" s="721"/>
      <c r="J606" s="721"/>
      <c r="K606" s="721"/>
      <c r="L606" s="721"/>
      <c r="M606" s="721"/>
      <c r="N606" s="721"/>
      <c r="O606" s="721"/>
      <c r="P606" s="721"/>
      <c r="Q606" s="721"/>
      <c r="R606" s="721"/>
      <c r="S606" s="721"/>
      <c r="T606" s="721"/>
      <c r="U606" s="721"/>
      <c r="V606" s="721"/>
      <c r="W606" s="721"/>
      <c r="X606" s="721"/>
      <c r="Y606" s="721"/>
      <c r="Z606" s="721"/>
      <c r="AA606" s="721"/>
      <c r="AB606" s="721"/>
      <c r="AC606" s="721"/>
      <c r="AD606" s="718">
        <f>SUM(AD607:AO611)</f>
        <v>102</v>
      </c>
      <c r="AE606" s="718"/>
      <c r="AF606" s="718"/>
      <c r="AG606" s="718"/>
      <c r="AH606" s="718"/>
      <c r="AI606" s="718"/>
      <c r="AJ606" s="718"/>
      <c r="AK606" s="718"/>
      <c r="AL606" s="718"/>
      <c r="AM606" s="718"/>
      <c r="AN606" s="718"/>
      <c r="AO606" s="718"/>
      <c r="AP606" s="718">
        <f>SUM(AP607:BA611)</f>
        <v>490</v>
      </c>
      <c r="AQ606" s="718"/>
      <c r="AR606" s="718"/>
      <c r="AS606" s="718"/>
      <c r="AT606" s="718"/>
      <c r="AU606" s="718"/>
      <c r="AV606" s="718"/>
      <c r="AW606" s="718"/>
      <c r="AX606" s="718"/>
      <c r="AY606" s="718"/>
      <c r="AZ606" s="718"/>
      <c r="BA606" s="718"/>
      <c r="BB606" s="718">
        <v>1959302</v>
      </c>
      <c r="BC606" s="718"/>
      <c r="BD606" s="718"/>
      <c r="BE606" s="718"/>
      <c r="BF606" s="718"/>
      <c r="BG606" s="718"/>
      <c r="BH606" s="718"/>
      <c r="BI606" s="718"/>
      <c r="BJ606" s="718"/>
      <c r="BK606" s="718"/>
      <c r="BL606" s="718"/>
      <c r="BM606" s="718"/>
      <c r="BN606" s="718"/>
      <c r="BO606" s="718"/>
      <c r="BP606" s="718"/>
      <c r="BQ606" s="718"/>
    </row>
    <row r="607" spans="1:72" s="26" customFormat="1" ht="15" customHeight="1">
      <c r="B607" s="82"/>
      <c r="C607" s="720" t="s">
        <v>248</v>
      </c>
      <c r="D607" s="720"/>
      <c r="E607" s="720"/>
      <c r="F607" s="720"/>
      <c r="G607" s="720"/>
      <c r="H607" s="720"/>
      <c r="I607" s="720"/>
      <c r="J607" s="720"/>
      <c r="K607" s="720"/>
      <c r="L607" s="720"/>
      <c r="M607" s="720"/>
      <c r="N607" s="720"/>
      <c r="O607" s="720"/>
      <c r="P607" s="720"/>
      <c r="Q607" s="720"/>
      <c r="R607" s="720"/>
      <c r="S607" s="720"/>
      <c r="T607" s="720"/>
      <c r="U607" s="720"/>
      <c r="V607" s="720"/>
      <c r="W607" s="720"/>
      <c r="X607" s="720"/>
      <c r="Y607" s="720"/>
      <c r="Z607" s="720"/>
      <c r="AA607" s="720"/>
      <c r="AB607" s="720"/>
      <c r="AC607" s="720"/>
      <c r="AD607" s="626">
        <v>2</v>
      </c>
      <c r="AE607" s="626"/>
      <c r="AF607" s="626"/>
      <c r="AG607" s="626"/>
      <c r="AH607" s="626"/>
      <c r="AI607" s="626"/>
      <c r="AJ607" s="626"/>
      <c r="AK607" s="626"/>
      <c r="AL607" s="626"/>
      <c r="AM607" s="626"/>
      <c r="AN607" s="626"/>
      <c r="AO607" s="626"/>
      <c r="AP607" s="626">
        <v>2</v>
      </c>
      <c r="AQ607" s="626"/>
      <c r="AR607" s="626"/>
      <c r="AS607" s="626"/>
      <c r="AT607" s="626"/>
      <c r="AU607" s="626"/>
      <c r="AV607" s="626"/>
      <c r="AW607" s="626"/>
      <c r="AX607" s="626"/>
      <c r="AY607" s="626"/>
      <c r="AZ607" s="626"/>
      <c r="BA607" s="626"/>
      <c r="BB607" s="626" t="s">
        <v>1001</v>
      </c>
      <c r="BC607" s="626"/>
      <c r="BD607" s="626"/>
      <c r="BE607" s="626"/>
      <c r="BF607" s="626"/>
      <c r="BG607" s="626"/>
      <c r="BH607" s="626"/>
      <c r="BI607" s="626"/>
      <c r="BJ607" s="626"/>
      <c r="BK607" s="626"/>
      <c r="BL607" s="626"/>
      <c r="BM607" s="626"/>
      <c r="BN607" s="626"/>
      <c r="BO607" s="626"/>
      <c r="BP607" s="626"/>
      <c r="BQ607" s="626"/>
    </row>
    <row r="608" spans="1:72" s="26" customFormat="1" ht="15" customHeight="1">
      <c r="B608" s="82"/>
      <c r="C608" s="714" t="s">
        <v>249</v>
      </c>
      <c r="D608" s="714"/>
      <c r="E608" s="714"/>
      <c r="F608" s="714"/>
      <c r="G608" s="714"/>
      <c r="H608" s="714"/>
      <c r="I608" s="714"/>
      <c r="J608" s="714"/>
      <c r="K608" s="714"/>
      <c r="L608" s="714"/>
      <c r="M608" s="714"/>
      <c r="N608" s="714"/>
      <c r="O608" s="714"/>
      <c r="P608" s="714"/>
      <c r="Q608" s="714"/>
      <c r="R608" s="714"/>
      <c r="S608" s="714"/>
      <c r="T608" s="714"/>
      <c r="U608" s="714"/>
      <c r="V608" s="714"/>
      <c r="W608" s="714"/>
      <c r="X608" s="714"/>
      <c r="Y608" s="714"/>
      <c r="Z608" s="714"/>
      <c r="AA608" s="714"/>
      <c r="AB608" s="714"/>
      <c r="AC608" s="714"/>
      <c r="AD608" s="628">
        <v>26</v>
      </c>
      <c r="AE608" s="628"/>
      <c r="AF608" s="628"/>
      <c r="AG608" s="628"/>
      <c r="AH608" s="628"/>
      <c r="AI608" s="628"/>
      <c r="AJ608" s="628"/>
      <c r="AK608" s="628"/>
      <c r="AL608" s="628"/>
      <c r="AM608" s="628"/>
      <c r="AN608" s="628"/>
      <c r="AO608" s="628"/>
      <c r="AP608" s="628">
        <v>122</v>
      </c>
      <c r="AQ608" s="628"/>
      <c r="AR608" s="628"/>
      <c r="AS608" s="628"/>
      <c r="AT608" s="628"/>
      <c r="AU608" s="628"/>
      <c r="AV608" s="628"/>
      <c r="AW608" s="628"/>
      <c r="AX608" s="628"/>
      <c r="AY608" s="628"/>
      <c r="AZ608" s="628"/>
      <c r="BA608" s="628"/>
      <c r="BB608" s="628">
        <v>647797</v>
      </c>
      <c r="BC608" s="628"/>
      <c r="BD608" s="628"/>
      <c r="BE608" s="628"/>
      <c r="BF608" s="628"/>
      <c r="BG608" s="628"/>
      <c r="BH608" s="628"/>
      <c r="BI608" s="628"/>
      <c r="BJ608" s="628"/>
      <c r="BK608" s="628"/>
      <c r="BL608" s="628"/>
      <c r="BM608" s="628"/>
      <c r="BN608" s="628"/>
      <c r="BO608" s="628"/>
      <c r="BP608" s="628"/>
      <c r="BQ608" s="628"/>
    </row>
    <row r="609" spans="1:69" s="26" customFormat="1" ht="15" customHeight="1">
      <c r="B609" s="82"/>
      <c r="C609" s="714" t="s">
        <v>250</v>
      </c>
      <c r="D609" s="714"/>
      <c r="E609" s="714"/>
      <c r="F609" s="714"/>
      <c r="G609" s="714"/>
      <c r="H609" s="714"/>
      <c r="I609" s="714"/>
      <c r="J609" s="714"/>
      <c r="K609" s="714"/>
      <c r="L609" s="714"/>
      <c r="M609" s="714"/>
      <c r="N609" s="714"/>
      <c r="O609" s="714"/>
      <c r="P609" s="714"/>
      <c r="Q609" s="714"/>
      <c r="R609" s="714"/>
      <c r="S609" s="714"/>
      <c r="T609" s="714"/>
      <c r="U609" s="714"/>
      <c r="V609" s="714"/>
      <c r="W609" s="714"/>
      <c r="X609" s="714"/>
      <c r="Y609" s="714"/>
      <c r="Z609" s="714"/>
      <c r="AA609" s="714"/>
      <c r="AB609" s="714"/>
      <c r="AC609" s="714"/>
      <c r="AD609" s="628">
        <v>27</v>
      </c>
      <c r="AE609" s="628"/>
      <c r="AF609" s="628"/>
      <c r="AG609" s="628"/>
      <c r="AH609" s="628"/>
      <c r="AI609" s="628"/>
      <c r="AJ609" s="628"/>
      <c r="AK609" s="628"/>
      <c r="AL609" s="628"/>
      <c r="AM609" s="628"/>
      <c r="AN609" s="628"/>
      <c r="AO609" s="628"/>
      <c r="AP609" s="628">
        <v>119</v>
      </c>
      <c r="AQ609" s="628"/>
      <c r="AR609" s="628"/>
      <c r="AS609" s="628"/>
      <c r="AT609" s="628"/>
      <c r="AU609" s="628"/>
      <c r="AV609" s="628"/>
      <c r="AW609" s="628"/>
      <c r="AX609" s="628"/>
      <c r="AY609" s="628"/>
      <c r="AZ609" s="628"/>
      <c r="BA609" s="628"/>
      <c r="BB609" s="628">
        <v>521547</v>
      </c>
      <c r="BC609" s="628"/>
      <c r="BD609" s="628"/>
      <c r="BE609" s="628"/>
      <c r="BF609" s="628"/>
      <c r="BG609" s="628"/>
      <c r="BH609" s="628"/>
      <c r="BI609" s="628"/>
      <c r="BJ609" s="628"/>
      <c r="BK609" s="628"/>
      <c r="BL609" s="628"/>
      <c r="BM609" s="628"/>
      <c r="BN609" s="628"/>
      <c r="BO609" s="628"/>
      <c r="BP609" s="628"/>
      <c r="BQ609" s="628"/>
    </row>
    <row r="610" spans="1:69" s="26" customFormat="1" ht="15" customHeight="1">
      <c r="B610" s="82"/>
      <c r="C610" s="714" t="s">
        <v>251</v>
      </c>
      <c r="D610" s="714"/>
      <c r="E610" s="714"/>
      <c r="F610" s="714"/>
      <c r="G610" s="714"/>
      <c r="H610" s="714"/>
      <c r="I610" s="714"/>
      <c r="J610" s="714"/>
      <c r="K610" s="714"/>
      <c r="L610" s="714"/>
      <c r="M610" s="714"/>
      <c r="N610" s="714"/>
      <c r="O610" s="714"/>
      <c r="P610" s="714"/>
      <c r="Q610" s="714"/>
      <c r="R610" s="714"/>
      <c r="S610" s="714"/>
      <c r="T610" s="714"/>
      <c r="U610" s="714"/>
      <c r="V610" s="714"/>
      <c r="W610" s="714"/>
      <c r="X610" s="714"/>
      <c r="Y610" s="714"/>
      <c r="Z610" s="714"/>
      <c r="AA610" s="714"/>
      <c r="AB610" s="714"/>
      <c r="AC610" s="714"/>
      <c r="AD610" s="628">
        <v>15</v>
      </c>
      <c r="AE610" s="628"/>
      <c r="AF610" s="628"/>
      <c r="AG610" s="628"/>
      <c r="AH610" s="628"/>
      <c r="AI610" s="628"/>
      <c r="AJ610" s="628"/>
      <c r="AK610" s="628"/>
      <c r="AL610" s="628"/>
      <c r="AM610" s="628"/>
      <c r="AN610" s="628"/>
      <c r="AO610" s="628"/>
      <c r="AP610" s="628">
        <v>79</v>
      </c>
      <c r="AQ610" s="628"/>
      <c r="AR610" s="628"/>
      <c r="AS610" s="628"/>
      <c r="AT610" s="628"/>
      <c r="AU610" s="628"/>
      <c r="AV610" s="628"/>
      <c r="AW610" s="628"/>
      <c r="AX610" s="628"/>
      <c r="AY610" s="628"/>
      <c r="AZ610" s="628"/>
      <c r="BA610" s="628"/>
      <c r="BB610" s="628" t="s">
        <v>1001</v>
      </c>
      <c r="BC610" s="628"/>
      <c r="BD610" s="628"/>
      <c r="BE610" s="628"/>
      <c r="BF610" s="628"/>
      <c r="BG610" s="628"/>
      <c r="BH610" s="628"/>
      <c r="BI610" s="628"/>
      <c r="BJ610" s="628"/>
      <c r="BK610" s="628"/>
      <c r="BL610" s="628"/>
      <c r="BM610" s="628"/>
      <c r="BN610" s="628"/>
      <c r="BO610" s="628"/>
      <c r="BP610" s="628"/>
      <c r="BQ610" s="628"/>
    </row>
    <row r="611" spans="1:69" s="26" customFormat="1" ht="15" customHeight="1">
      <c r="B611" s="83"/>
      <c r="C611" s="719" t="s">
        <v>252</v>
      </c>
      <c r="D611" s="719"/>
      <c r="E611" s="719"/>
      <c r="F611" s="719"/>
      <c r="G611" s="719"/>
      <c r="H611" s="719"/>
      <c r="I611" s="719"/>
      <c r="J611" s="719"/>
      <c r="K611" s="719"/>
      <c r="L611" s="719"/>
      <c r="M611" s="719"/>
      <c r="N611" s="719"/>
      <c r="O611" s="719"/>
      <c r="P611" s="719"/>
      <c r="Q611" s="719"/>
      <c r="R611" s="719"/>
      <c r="S611" s="719"/>
      <c r="T611" s="719"/>
      <c r="U611" s="719"/>
      <c r="V611" s="719"/>
      <c r="W611" s="719"/>
      <c r="X611" s="719"/>
      <c r="Y611" s="719"/>
      <c r="Z611" s="719"/>
      <c r="AA611" s="719"/>
      <c r="AB611" s="719"/>
      <c r="AC611" s="719"/>
      <c r="AD611" s="630">
        <v>32</v>
      </c>
      <c r="AE611" s="630"/>
      <c r="AF611" s="630"/>
      <c r="AG611" s="630"/>
      <c r="AH611" s="630"/>
      <c r="AI611" s="630"/>
      <c r="AJ611" s="630"/>
      <c r="AK611" s="630"/>
      <c r="AL611" s="630"/>
      <c r="AM611" s="630"/>
      <c r="AN611" s="630"/>
      <c r="AO611" s="630"/>
      <c r="AP611" s="630">
        <v>168</v>
      </c>
      <c r="AQ611" s="630"/>
      <c r="AR611" s="630"/>
      <c r="AS611" s="630"/>
      <c r="AT611" s="630"/>
      <c r="AU611" s="630"/>
      <c r="AV611" s="630"/>
      <c r="AW611" s="630"/>
      <c r="AX611" s="630"/>
      <c r="AY611" s="630"/>
      <c r="AZ611" s="630"/>
      <c r="BA611" s="630"/>
      <c r="BB611" s="630">
        <v>789958</v>
      </c>
      <c r="BC611" s="630"/>
      <c r="BD611" s="630"/>
      <c r="BE611" s="630"/>
      <c r="BF611" s="630"/>
      <c r="BG611" s="630"/>
      <c r="BH611" s="630"/>
      <c r="BI611" s="630"/>
      <c r="BJ611" s="630"/>
      <c r="BK611" s="630"/>
      <c r="BL611" s="630"/>
      <c r="BM611" s="630"/>
      <c r="BN611" s="630"/>
      <c r="BO611" s="630"/>
      <c r="BP611" s="630"/>
      <c r="BQ611" s="630"/>
    </row>
    <row r="612" spans="1:69" s="26" customFormat="1" ht="15" customHeight="1">
      <c r="B612" s="721" t="s">
        <v>253</v>
      </c>
      <c r="C612" s="721"/>
      <c r="D612" s="721"/>
      <c r="E612" s="721"/>
      <c r="F612" s="721"/>
      <c r="G612" s="721"/>
      <c r="H612" s="721"/>
      <c r="I612" s="721"/>
      <c r="J612" s="721"/>
      <c r="K612" s="721"/>
      <c r="L612" s="721"/>
      <c r="M612" s="721"/>
      <c r="N612" s="721"/>
      <c r="O612" s="721"/>
      <c r="P612" s="721"/>
      <c r="Q612" s="721"/>
      <c r="R612" s="721"/>
      <c r="S612" s="721"/>
      <c r="T612" s="721"/>
      <c r="U612" s="721"/>
      <c r="V612" s="721"/>
      <c r="W612" s="721"/>
      <c r="X612" s="721"/>
      <c r="Y612" s="721"/>
      <c r="Z612" s="721"/>
      <c r="AA612" s="721"/>
      <c r="AB612" s="721"/>
      <c r="AC612" s="721"/>
      <c r="AD612" s="718">
        <v>437</v>
      </c>
      <c r="AE612" s="718"/>
      <c r="AF612" s="718"/>
      <c r="AG612" s="718"/>
      <c r="AH612" s="718"/>
      <c r="AI612" s="718"/>
      <c r="AJ612" s="718"/>
      <c r="AK612" s="718"/>
      <c r="AL612" s="718"/>
      <c r="AM612" s="718"/>
      <c r="AN612" s="718"/>
      <c r="AO612" s="718"/>
      <c r="AP612" s="718">
        <v>2780</v>
      </c>
      <c r="AQ612" s="718"/>
      <c r="AR612" s="718"/>
      <c r="AS612" s="718"/>
      <c r="AT612" s="718"/>
      <c r="AU612" s="718"/>
      <c r="AV612" s="718"/>
      <c r="AW612" s="718"/>
      <c r="AX612" s="718"/>
      <c r="AY612" s="718"/>
      <c r="AZ612" s="718"/>
      <c r="BA612" s="718"/>
      <c r="BB612" s="718">
        <v>3947640</v>
      </c>
      <c r="BC612" s="718"/>
      <c r="BD612" s="718"/>
      <c r="BE612" s="718"/>
      <c r="BF612" s="718"/>
      <c r="BG612" s="718"/>
      <c r="BH612" s="718"/>
      <c r="BI612" s="718"/>
      <c r="BJ612" s="718"/>
      <c r="BK612" s="718"/>
      <c r="BL612" s="718"/>
      <c r="BM612" s="718"/>
      <c r="BN612" s="718"/>
      <c r="BO612" s="718"/>
      <c r="BP612" s="718"/>
      <c r="BQ612" s="718"/>
    </row>
    <row r="613" spans="1:69" s="26" customFormat="1" ht="15" customHeight="1">
      <c r="B613" s="82"/>
      <c r="C613" s="720" t="s">
        <v>1002</v>
      </c>
      <c r="D613" s="720"/>
      <c r="E613" s="720"/>
      <c r="F613" s="720"/>
      <c r="G613" s="720"/>
      <c r="H613" s="720"/>
      <c r="I613" s="720"/>
      <c r="J613" s="720"/>
      <c r="K613" s="720"/>
      <c r="L613" s="720"/>
      <c r="M613" s="720"/>
      <c r="N613" s="720"/>
      <c r="O613" s="720"/>
      <c r="P613" s="720"/>
      <c r="Q613" s="720"/>
      <c r="R613" s="720"/>
      <c r="S613" s="720"/>
      <c r="T613" s="720"/>
      <c r="U613" s="720"/>
      <c r="V613" s="720"/>
      <c r="W613" s="720"/>
      <c r="X613" s="720"/>
      <c r="Y613" s="720"/>
      <c r="Z613" s="720"/>
      <c r="AA613" s="720"/>
      <c r="AB613" s="720"/>
      <c r="AC613" s="720"/>
      <c r="AD613" s="626">
        <v>2</v>
      </c>
      <c r="AE613" s="626"/>
      <c r="AF613" s="626"/>
      <c r="AG613" s="626"/>
      <c r="AH613" s="626"/>
      <c r="AI613" s="626"/>
      <c r="AJ613" s="626"/>
      <c r="AK613" s="626"/>
      <c r="AL613" s="626"/>
      <c r="AM613" s="626"/>
      <c r="AN613" s="626"/>
      <c r="AO613" s="626"/>
      <c r="AP613" s="626">
        <v>156</v>
      </c>
      <c r="AQ613" s="626"/>
      <c r="AR613" s="626"/>
      <c r="AS613" s="626"/>
      <c r="AT613" s="626"/>
      <c r="AU613" s="626"/>
      <c r="AV613" s="626"/>
      <c r="AW613" s="626"/>
      <c r="AX613" s="626"/>
      <c r="AY613" s="626"/>
      <c r="AZ613" s="626"/>
      <c r="BA613" s="626"/>
      <c r="BB613" s="626" t="s">
        <v>761</v>
      </c>
      <c r="BC613" s="626"/>
      <c r="BD613" s="626"/>
      <c r="BE613" s="626"/>
      <c r="BF613" s="626"/>
      <c r="BG613" s="626"/>
      <c r="BH613" s="626"/>
      <c r="BI613" s="626"/>
      <c r="BJ613" s="626"/>
      <c r="BK613" s="626"/>
      <c r="BL613" s="626"/>
      <c r="BM613" s="626"/>
      <c r="BN613" s="626"/>
      <c r="BO613" s="626"/>
      <c r="BP613" s="626"/>
      <c r="BQ613" s="626"/>
    </row>
    <row r="614" spans="1:69" s="26" customFormat="1" ht="15" customHeight="1">
      <c r="B614" s="82"/>
      <c r="C614" s="714" t="s">
        <v>254</v>
      </c>
      <c r="D614" s="714"/>
      <c r="E614" s="714"/>
      <c r="F614" s="714"/>
      <c r="G614" s="714"/>
      <c r="H614" s="714"/>
      <c r="I614" s="714"/>
      <c r="J614" s="714"/>
      <c r="K614" s="714"/>
      <c r="L614" s="714"/>
      <c r="M614" s="714"/>
      <c r="N614" s="714"/>
      <c r="O614" s="714"/>
      <c r="P614" s="714"/>
      <c r="Q614" s="714"/>
      <c r="R614" s="714"/>
      <c r="S614" s="714"/>
      <c r="T614" s="714"/>
      <c r="U614" s="714"/>
      <c r="V614" s="714"/>
      <c r="W614" s="714"/>
      <c r="X614" s="714"/>
      <c r="Y614" s="714"/>
      <c r="Z614" s="714"/>
      <c r="AA614" s="714"/>
      <c r="AB614" s="714"/>
      <c r="AC614" s="714"/>
      <c r="AD614" s="628">
        <v>64</v>
      </c>
      <c r="AE614" s="628"/>
      <c r="AF614" s="628"/>
      <c r="AG614" s="628"/>
      <c r="AH614" s="628"/>
      <c r="AI614" s="628"/>
      <c r="AJ614" s="628"/>
      <c r="AK614" s="628"/>
      <c r="AL614" s="628"/>
      <c r="AM614" s="628"/>
      <c r="AN614" s="628"/>
      <c r="AO614" s="628"/>
      <c r="AP614" s="628">
        <v>268</v>
      </c>
      <c r="AQ614" s="628"/>
      <c r="AR614" s="628"/>
      <c r="AS614" s="628"/>
      <c r="AT614" s="628"/>
      <c r="AU614" s="628"/>
      <c r="AV614" s="628"/>
      <c r="AW614" s="628"/>
      <c r="AX614" s="628"/>
      <c r="AY614" s="628"/>
      <c r="AZ614" s="628"/>
      <c r="BA614" s="628"/>
      <c r="BB614" s="628">
        <v>383336</v>
      </c>
      <c r="BC614" s="628"/>
      <c r="BD614" s="628"/>
      <c r="BE614" s="628"/>
      <c r="BF614" s="628"/>
      <c r="BG614" s="628"/>
      <c r="BH614" s="628"/>
      <c r="BI614" s="628"/>
      <c r="BJ614" s="628"/>
      <c r="BK614" s="628"/>
      <c r="BL614" s="628"/>
      <c r="BM614" s="628"/>
      <c r="BN614" s="628"/>
      <c r="BO614" s="628"/>
      <c r="BP614" s="628"/>
      <c r="BQ614" s="628"/>
    </row>
    <row r="615" spans="1:69" s="26" customFormat="1" ht="15" customHeight="1">
      <c r="B615" s="82"/>
      <c r="C615" s="714" t="s">
        <v>255</v>
      </c>
      <c r="D615" s="714"/>
      <c r="E615" s="714"/>
      <c r="F615" s="714"/>
      <c r="G615" s="714"/>
      <c r="H615" s="714"/>
      <c r="I615" s="714"/>
      <c r="J615" s="714"/>
      <c r="K615" s="714"/>
      <c r="L615" s="714"/>
      <c r="M615" s="714"/>
      <c r="N615" s="714"/>
      <c r="O615" s="714"/>
      <c r="P615" s="714"/>
      <c r="Q615" s="714"/>
      <c r="R615" s="714"/>
      <c r="S615" s="714"/>
      <c r="T615" s="714"/>
      <c r="U615" s="714"/>
      <c r="V615" s="714"/>
      <c r="W615" s="714"/>
      <c r="X615" s="714"/>
      <c r="Y615" s="714"/>
      <c r="Z615" s="714"/>
      <c r="AA615" s="714"/>
      <c r="AB615" s="714"/>
      <c r="AC615" s="714"/>
      <c r="AD615" s="628">
        <v>120</v>
      </c>
      <c r="AE615" s="628"/>
      <c r="AF615" s="628"/>
      <c r="AG615" s="628"/>
      <c r="AH615" s="628"/>
      <c r="AI615" s="628"/>
      <c r="AJ615" s="628"/>
      <c r="AK615" s="628"/>
      <c r="AL615" s="628"/>
      <c r="AM615" s="628"/>
      <c r="AN615" s="628"/>
      <c r="AO615" s="628"/>
      <c r="AP615" s="628">
        <v>990</v>
      </c>
      <c r="AQ615" s="628"/>
      <c r="AR615" s="628"/>
      <c r="AS615" s="628"/>
      <c r="AT615" s="628"/>
      <c r="AU615" s="628"/>
      <c r="AV615" s="628"/>
      <c r="AW615" s="628"/>
      <c r="AX615" s="628"/>
      <c r="AY615" s="628"/>
      <c r="AZ615" s="628"/>
      <c r="BA615" s="628"/>
      <c r="BB615" s="628">
        <v>1503621</v>
      </c>
      <c r="BC615" s="628"/>
      <c r="BD615" s="628"/>
      <c r="BE615" s="628"/>
      <c r="BF615" s="628"/>
      <c r="BG615" s="628"/>
      <c r="BH615" s="628"/>
      <c r="BI615" s="628"/>
      <c r="BJ615" s="628"/>
      <c r="BK615" s="628"/>
      <c r="BL615" s="628"/>
      <c r="BM615" s="628"/>
      <c r="BN615" s="628"/>
      <c r="BO615" s="628"/>
      <c r="BP615" s="628"/>
      <c r="BQ615" s="628"/>
    </row>
    <row r="616" spans="1:69" s="26" customFormat="1" ht="15" customHeight="1">
      <c r="B616" s="82"/>
      <c r="C616" s="714" t="s">
        <v>1003</v>
      </c>
      <c r="D616" s="714"/>
      <c r="E616" s="714"/>
      <c r="F616" s="714"/>
      <c r="G616" s="714"/>
      <c r="H616" s="714"/>
      <c r="I616" s="714"/>
      <c r="J616" s="714"/>
      <c r="K616" s="714"/>
      <c r="L616" s="714"/>
      <c r="M616" s="714"/>
      <c r="N616" s="714"/>
      <c r="O616" s="714"/>
      <c r="P616" s="714"/>
      <c r="Q616" s="714"/>
      <c r="R616" s="714"/>
      <c r="S616" s="714"/>
      <c r="T616" s="714"/>
      <c r="U616" s="714"/>
      <c r="V616" s="714"/>
      <c r="W616" s="714"/>
      <c r="X616" s="714"/>
      <c r="Y616" s="714"/>
      <c r="Z616" s="714"/>
      <c r="AA616" s="714"/>
      <c r="AB616" s="714"/>
      <c r="AC616" s="714"/>
      <c r="AD616" s="628">
        <v>56</v>
      </c>
      <c r="AE616" s="628"/>
      <c r="AF616" s="628"/>
      <c r="AG616" s="628"/>
      <c r="AH616" s="628"/>
      <c r="AI616" s="628"/>
      <c r="AJ616" s="628"/>
      <c r="AK616" s="628"/>
      <c r="AL616" s="628"/>
      <c r="AM616" s="628"/>
      <c r="AN616" s="628"/>
      <c r="AO616" s="628"/>
      <c r="AP616" s="628">
        <v>283</v>
      </c>
      <c r="AQ616" s="628"/>
      <c r="AR616" s="628"/>
      <c r="AS616" s="628"/>
      <c r="AT616" s="628"/>
      <c r="AU616" s="628"/>
      <c r="AV616" s="628"/>
      <c r="AW616" s="628"/>
      <c r="AX616" s="628"/>
      <c r="AY616" s="628"/>
      <c r="AZ616" s="628"/>
      <c r="BA616" s="628"/>
      <c r="BB616" s="628" t="s">
        <v>761</v>
      </c>
      <c r="BC616" s="628"/>
      <c r="BD616" s="628"/>
      <c r="BE616" s="628"/>
      <c r="BF616" s="628"/>
      <c r="BG616" s="628"/>
      <c r="BH616" s="628"/>
      <c r="BI616" s="628"/>
      <c r="BJ616" s="628"/>
      <c r="BK616" s="628"/>
      <c r="BL616" s="628"/>
      <c r="BM616" s="628"/>
      <c r="BN616" s="628"/>
      <c r="BO616" s="628"/>
      <c r="BP616" s="628"/>
      <c r="BQ616" s="628"/>
    </row>
    <row r="617" spans="1:69" s="26" customFormat="1" ht="15" customHeight="1">
      <c r="B617" s="82"/>
      <c r="C617" s="714" t="s">
        <v>257</v>
      </c>
      <c r="D617" s="714"/>
      <c r="E617" s="714"/>
      <c r="F617" s="714"/>
      <c r="G617" s="714"/>
      <c r="H617" s="714"/>
      <c r="I617" s="714"/>
      <c r="J617" s="714"/>
      <c r="K617" s="714"/>
      <c r="L617" s="714"/>
      <c r="M617" s="714"/>
      <c r="N617" s="714"/>
      <c r="O617" s="714"/>
      <c r="P617" s="714"/>
      <c r="Q617" s="714"/>
      <c r="R617" s="714"/>
      <c r="S617" s="714"/>
      <c r="T617" s="714"/>
      <c r="U617" s="714"/>
      <c r="V617" s="714"/>
      <c r="W617" s="714"/>
      <c r="X617" s="714"/>
      <c r="Y617" s="714"/>
      <c r="Z617" s="714"/>
      <c r="AA617" s="714"/>
      <c r="AB617" s="714"/>
      <c r="AC617" s="714"/>
      <c r="AD617" s="628">
        <v>173</v>
      </c>
      <c r="AE617" s="628"/>
      <c r="AF617" s="628"/>
      <c r="AG617" s="628"/>
      <c r="AH617" s="628"/>
      <c r="AI617" s="628"/>
      <c r="AJ617" s="628"/>
      <c r="AK617" s="628"/>
      <c r="AL617" s="628"/>
      <c r="AM617" s="628"/>
      <c r="AN617" s="628"/>
      <c r="AO617" s="628"/>
      <c r="AP617" s="628">
        <v>905</v>
      </c>
      <c r="AQ617" s="628"/>
      <c r="AR617" s="628"/>
      <c r="AS617" s="628"/>
      <c r="AT617" s="628"/>
      <c r="AU617" s="628"/>
      <c r="AV617" s="628"/>
      <c r="AW617" s="628"/>
      <c r="AX617" s="628"/>
      <c r="AY617" s="628"/>
      <c r="AZ617" s="628"/>
      <c r="BA617" s="628"/>
      <c r="BB617" s="628">
        <v>1729569</v>
      </c>
      <c r="BC617" s="628"/>
      <c r="BD617" s="628"/>
      <c r="BE617" s="628"/>
      <c r="BF617" s="628"/>
      <c r="BG617" s="628"/>
      <c r="BH617" s="628"/>
      <c r="BI617" s="628"/>
      <c r="BJ617" s="628"/>
      <c r="BK617" s="628"/>
      <c r="BL617" s="628"/>
      <c r="BM617" s="628"/>
      <c r="BN617" s="628"/>
      <c r="BO617" s="628"/>
      <c r="BP617" s="628"/>
      <c r="BQ617" s="628"/>
    </row>
    <row r="618" spans="1:69" s="26" customFormat="1" ht="15" customHeight="1">
      <c r="B618" s="83"/>
      <c r="C618" s="719" t="s">
        <v>1004</v>
      </c>
      <c r="D618" s="719"/>
      <c r="E618" s="719"/>
      <c r="F618" s="719"/>
      <c r="G618" s="719"/>
      <c r="H618" s="719"/>
      <c r="I618" s="719"/>
      <c r="J618" s="719"/>
      <c r="K618" s="719"/>
      <c r="L618" s="719"/>
      <c r="M618" s="719"/>
      <c r="N618" s="719"/>
      <c r="O618" s="719"/>
      <c r="P618" s="719"/>
      <c r="Q618" s="719"/>
      <c r="R618" s="719"/>
      <c r="S618" s="719"/>
      <c r="T618" s="719"/>
      <c r="U618" s="719"/>
      <c r="V618" s="719"/>
      <c r="W618" s="719"/>
      <c r="X618" s="719"/>
      <c r="Y618" s="719"/>
      <c r="Z618" s="719"/>
      <c r="AA618" s="719"/>
      <c r="AB618" s="719"/>
      <c r="AC618" s="719"/>
      <c r="AD618" s="630">
        <v>22</v>
      </c>
      <c r="AE618" s="630"/>
      <c r="AF618" s="630"/>
      <c r="AG618" s="630"/>
      <c r="AH618" s="630"/>
      <c r="AI618" s="630"/>
      <c r="AJ618" s="630"/>
      <c r="AK618" s="630"/>
      <c r="AL618" s="630"/>
      <c r="AM618" s="630"/>
      <c r="AN618" s="630"/>
      <c r="AO618" s="630"/>
      <c r="AP618" s="630">
        <v>178</v>
      </c>
      <c r="AQ618" s="630"/>
      <c r="AR618" s="630"/>
      <c r="AS618" s="630"/>
      <c r="AT618" s="630"/>
      <c r="AU618" s="630"/>
      <c r="AV618" s="630"/>
      <c r="AW618" s="630"/>
      <c r="AX618" s="630"/>
      <c r="AY618" s="630"/>
      <c r="AZ618" s="630"/>
      <c r="BA618" s="630"/>
      <c r="BB618" s="630">
        <v>331114</v>
      </c>
      <c r="BC618" s="630"/>
      <c r="BD618" s="630"/>
      <c r="BE618" s="630"/>
      <c r="BF618" s="630"/>
      <c r="BG618" s="630"/>
      <c r="BH618" s="630"/>
      <c r="BI618" s="630"/>
      <c r="BJ618" s="630"/>
      <c r="BK618" s="630"/>
      <c r="BL618" s="630"/>
      <c r="BM618" s="630"/>
      <c r="BN618" s="630"/>
      <c r="BO618" s="630"/>
      <c r="BP618" s="630"/>
      <c r="BQ618" s="630"/>
    </row>
    <row r="619" spans="1:69" s="26" customFormat="1" ht="15" customHeight="1">
      <c r="B619" s="717"/>
      <c r="C619" s="717"/>
      <c r="D619" s="717"/>
      <c r="E619" s="717"/>
      <c r="F619" s="717"/>
      <c r="G619" s="717"/>
      <c r="H619" s="717"/>
      <c r="I619" s="717"/>
      <c r="J619" s="717"/>
      <c r="K619" s="717"/>
      <c r="L619" s="717"/>
      <c r="M619" s="717"/>
      <c r="N619" s="717"/>
      <c r="O619" s="717"/>
      <c r="P619" s="717"/>
      <c r="Q619" s="717"/>
      <c r="R619" s="717"/>
      <c r="S619" s="717"/>
      <c r="T619" s="717"/>
      <c r="U619" s="717"/>
      <c r="V619" s="717"/>
      <c r="W619" s="717"/>
      <c r="X619" s="717"/>
      <c r="Y619" s="717"/>
      <c r="Z619" s="717"/>
      <c r="AA619" s="717"/>
      <c r="AB619" s="717"/>
      <c r="AC619" s="717"/>
      <c r="AD619" s="717"/>
      <c r="AE619" s="717"/>
      <c r="AF619" s="717"/>
      <c r="AG619" s="717"/>
      <c r="AH619" s="717"/>
      <c r="BQ619" s="27" t="s">
        <v>440</v>
      </c>
    </row>
    <row r="621" spans="1:69" s="26" customFormat="1" ht="15" customHeight="1">
      <c r="A621" s="26" t="s">
        <v>264</v>
      </c>
    </row>
    <row r="622" spans="1:69" s="26" customFormat="1" ht="15" customHeight="1"/>
    <row r="623" spans="1:69" s="26" customFormat="1" ht="15" customHeight="1">
      <c r="A623" s="26" t="s">
        <v>743</v>
      </c>
      <c r="BQ623" s="27" t="s">
        <v>277</v>
      </c>
    </row>
    <row r="624" spans="1:69" s="26" customFormat="1" ht="3.75" customHeight="1">
      <c r="AN624" s="26">
        <v>223.5</v>
      </c>
    </row>
    <row r="625" spans="2:69" s="26" customFormat="1" ht="15" customHeight="1">
      <c r="B625" s="623"/>
      <c r="C625" s="623"/>
      <c r="D625" s="623"/>
      <c r="E625" s="623"/>
      <c r="F625" s="623"/>
      <c r="G625" s="623"/>
      <c r="H625" s="623"/>
      <c r="I625" s="623"/>
      <c r="J625" s="623"/>
      <c r="K625" s="623"/>
      <c r="L625" s="623"/>
      <c r="M625" s="623"/>
      <c r="N625" s="644" t="s">
        <v>841</v>
      </c>
      <c r="O625" s="623"/>
      <c r="P625" s="623"/>
      <c r="Q625" s="623"/>
      <c r="R625" s="623"/>
      <c r="S625" s="623"/>
      <c r="T625" s="623"/>
      <c r="U625" s="623"/>
      <c r="V625" s="623"/>
      <c r="W625" s="623"/>
      <c r="X625" s="623"/>
      <c r="Y625" s="623"/>
      <c r="Z625" s="623"/>
      <c r="AA625" s="623"/>
      <c r="AB625" s="623"/>
      <c r="AC625" s="623"/>
      <c r="AD625" s="623"/>
      <c r="AE625" s="623"/>
      <c r="AF625" s="623"/>
      <c r="AG625" s="623"/>
      <c r="AH625" s="623"/>
      <c r="AI625" s="623"/>
      <c r="AJ625" s="623"/>
      <c r="AK625" s="623"/>
      <c r="AL625" s="623"/>
      <c r="AM625" s="623"/>
      <c r="AN625" s="623"/>
      <c r="AO625" s="623"/>
      <c r="AP625" s="644" t="s">
        <v>871</v>
      </c>
      <c r="AQ625" s="623"/>
      <c r="AR625" s="623"/>
      <c r="AS625" s="623"/>
      <c r="AT625" s="623"/>
      <c r="AU625" s="623"/>
      <c r="AV625" s="623"/>
      <c r="AW625" s="623"/>
      <c r="AX625" s="623"/>
      <c r="AY625" s="623"/>
      <c r="AZ625" s="623"/>
      <c r="BA625" s="623"/>
      <c r="BB625" s="623"/>
      <c r="BC625" s="623"/>
      <c r="BD625" s="623"/>
      <c r="BE625" s="623"/>
      <c r="BF625" s="623"/>
      <c r="BG625" s="623"/>
      <c r="BH625" s="623"/>
      <c r="BI625" s="623"/>
      <c r="BJ625" s="623"/>
      <c r="BK625" s="623"/>
      <c r="BL625" s="623"/>
      <c r="BM625" s="623"/>
      <c r="BN625" s="623"/>
      <c r="BO625" s="623"/>
      <c r="BP625" s="623"/>
      <c r="BQ625" s="623"/>
    </row>
    <row r="626" spans="2:69" s="26" customFormat="1" ht="15" customHeight="1">
      <c r="B626" s="623"/>
      <c r="C626" s="623"/>
      <c r="D626" s="623"/>
      <c r="E626" s="623"/>
      <c r="F626" s="623"/>
      <c r="G626" s="623"/>
      <c r="H626" s="623"/>
      <c r="I626" s="623"/>
      <c r="J626" s="623"/>
      <c r="K626" s="623"/>
      <c r="L626" s="623"/>
      <c r="M626" s="623"/>
      <c r="N626" s="623" t="s">
        <v>154</v>
      </c>
      <c r="O626" s="623"/>
      <c r="P626" s="623"/>
      <c r="Q626" s="623"/>
      <c r="R626" s="623"/>
      <c r="S626" s="623"/>
      <c r="T626" s="623"/>
      <c r="U626" s="623"/>
      <c r="V626" s="623" t="s">
        <v>856</v>
      </c>
      <c r="W626" s="623"/>
      <c r="X626" s="623"/>
      <c r="Y626" s="623"/>
      <c r="Z626" s="623"/>
      <c r="AA626" s="623"/>
      <c r="AB626" s="623"/>
      <c r="AC626" s="623"/>
      <c r="AD626" s="623" t="s">
        <v>265</v>
      </c>
      <c r="AE626" s="623"/>
      <c r="AF626" s="623"/>
      <c r="AG626" s="623"/>
      <c r="AH626" s="623"/>
      <c r="AI626" s="623"/>
      <c r="AJ626" s="623"/>
      <c r="AK626" s="623"/>
      <c r="AL626" s="623"/>
      <c r="AM626" s="623"/>
      <c r="AN626" s="623"/>
      <c r="AO626" s="623"/>
      <c r="AP626" s="623" t="s">
        <v>154</v>
      </c>
      <c r="AQ626" s="623"/>
      <c r="AR626" s="623"/>
      <c r="AS626" s="623"/>
      <c r="AT626" s="623"/>
      <c r="AU626" s="623"/>
      <c r="AV626" s="623"/>
      <c r="AW626" s="623"/>
      <c r="AX626" s="623" t="s">
        <v>153</v>
      </c>
      <c r="AY626" s="623"/>
      <c r="AZ626" s="623"/>
      <c r="BA626" s="623"/>
      <c r="BB626" s="623"/>
      <c r="BC626" s="623"/>
      <c r="BD626" s="623"/>
      <c r="BE626" s="623"/>
      <c r="BF626" s="623" t="s">
        <v>265</v>
      </c>
      <c r="BG626" s="623"/>
      <c r="BH626" s="623"/>
      <c r="BI626" s="623"/>
      <c r="BJ626" s="623"/>
      <c r="BK626" s="623"/>
      <c r="BL626" s="623"/>
      <c r="BM626" s="623"/>
      <c r="BN626" s="623"/>
      <c r="BO626" s="623"/>
      <c r="BP626" s="623"/>
      <c r="BQ626" s="623"/>
    </row>
    <row r="627" spans="2:69" s="26" customFormat="1" ht="15" customHeight="1">
      <c r="B627" s="623" t="s">
        <v>15</v>
      </c>
      <c r="C627" s="623"/>
      <c r="D627" s="623"/>
      <c r="E627" s="623"/>
      <c r="F627" s="623"/>
      <c r="G627" s="623"/>
      <c r="H627" s="623"/>
      <c r="I627" s="623"/>
      <c r="J627" s="623"/>
      <c r="K627" s="623"/>
      <c r="L627" s="623"/>
      <c r="M627" s="623"/>
      <c r="N627" s="732">
        <v>102</v>
      </c>
      <c r="O627" s="733"/>
      <c r="P627" s="733"/>
      <c r="Q627" s="733"/>
      <c r="R627" s="733"/>
      <c r="S627" s="733"/>
      <c r="T627" s="733"/>
      <c r="U627" s="734"/>
      <c r="V627" s="732">
        <v>3376</v>
      </c>
      <c r="W627" s="733"/>
      <c r="X627" s="733"/>
      <c r="Y627" s="733"/>
      <c r="Z627" s="733"/>
      <c r="AA627" s="733"/>
      <c r="AB627" s="733"/>
      <c r="AC627" s="734"/>
      <c r="AD627" s="732">
        <v>7227989</v>
      </c>
      <c r="AE627" s="733"/>
      <c r="AF627" s="733"/>
      <c r="AG627" s="733"/>
      <c r="AH627" s="733"/>
      <c r="AI627" s="733"/>
      <c r="AJ627" s="733"/>
      <c r="AK627" s="733"/>
      <c r="AL627" s="733"/>
      <c r="AM627" s="733"/>
      <c r="AN627" s="733"/>
      <c r="AO627" s="734"/>
      <c r="AP627" s="732">
        <v>87</v>
      </c>
      <c r="AQ627" s="733"/>
      <c r="AR627" s="733"/>
      <c r="AS627" s="733"/>
      <c r="AT627" s="733"/>
      <c r="AU627" s="733"/>
      <c r="AV627" s="733"/>
      <c r="AW627" s="734"/>
      <c r="AX627" s="732">
        <v>3026</v>
      </c>
      <c r="AY627" s="733"/>
      <c r="AZ627" s="733"/>
      <c r="BA627" s="733"/>
      <c r="BB627" s="733"/>
      <c r="BC627" s="733"/>
      <c r="BD627" s="733"/>
      <c r="BE627" s="734"/>
      <c r="BF627" s="732">
        <v>6490619</v>
      </c>
      <c r="BG627" s="733"/>
      <c r="BH627" s="733"/>
      <c r="BI627" s="733"/>
      <c r="BJ627" s="733"/>
      <c r="BK627" s="733"/>
      <c r="BL627" s="733"/>
      <c r="BM627" s="733"/>
      <c r="BN627" s="733"/>
      <c r="BO627" s="733"/>
      <c r="BP627" s="733"/>
      <c r="BQ627" s="734"/>
    </row>
    <row r="628" spans="2:69" s="26" customFormat="1" ht="15" customHeight="1">
      <c r="B628" s="735" t="s">
        <v>1042</v>
      </c>
      <c r="C628" s="735"/>
      <c r="D628" s="735"/>
      <c r="E628" s="735"/>
      <c r="F628" s="735"/>
      <c r="G628" s="735"/>
      <c r="H628" s="735"/>
      <c r="I628" s="735"/>
      <c r="J628" s="735"/>
      <c r="K628" s="735"/>
      <c r="L628" s="735"/>
      <c r="M628" s="735"/>
      <c r="N628" s="736">
        <v>12</v>
      </c>
      <c r="O628" s="737"/>
      <c r="P628" s="737"/>
      <c r="Q628" s="737"/>
      <c r="R628" s="737"/>
      <c r="S628" s="737"/>
      <c r="T628" s="737"/>
      <c r="U628" s="738"/>
      <c r="V628" s="736">
        <v>253</v>
      </c>
      <c r="W628" s="737"/>
      <c r="X628" s="737"/>
      <c r="Y628" s="737"/>
      <c r="Z628" s="737"/>
      <c r="AA628" s="737"/>
      <c r="AB628" s="737"/>
      <c r="AC628" s="738"/>
      <c r="AD628" s="736">
        <v>322801</v>
      </c>
      <c r="AE628" s="737"/>
      <c r="AF628" s="737"/>
      <c r="AG628" s="737"/>
      <c r="AH628" s="737"/>
      <c r="AI628" s="737"/>
      <c r="AJ628" s="737"/>
      <c r="AK628" s="737"/>
      <c r="AL628" s="737"/>
      <c r="AM628" s="737"/>
      <c r="AN628" s="737"/>
      <c r="AO628" s="738"/>
      <c r="AP628" s="736">
        <v>13</v>
      </c>
      <c r="AQ628" s="737"/>
      <c r="AR628" s="737"/>
      <c r="AS628" s="737"/>
      <c r="AT628" s="737"/>
      <c r="AU628" s="737"/>
      <c r="AV628" s="737"/>
      <c r="AW628" s="738"/>
      <c r="AX628" s="736">
        <v>266</v>
      </c>
      <c r="AY628" s="737"/>
      <c r="AZ628" s="737"/>
      <c r="BA628" s="737"/>
      <c r="BB628" s="737"/>
      <c r="BC628" s="737"/>
      <c r="BD628" s="737"/>
      <c r="BE628" s="738"/>
      <c r="BF628" s="736">
        <v>526326</v>
      </c>
      <c r="BG628" s="737"/>
      <c r="BH628" s="737"/>
      <c r="BI628" s="737"/>
      <c r="BJ628" s="737"/>
      <c r="BK628" s="737"/>
      <c r="BL628" s="737"/>
      <c r="BM628" s="737"/>
      <c r="BN628" s="737"/>
      <c r="BO628" s="737"/>
      <c r="BP628" s="737"/>
      <c r="BQ628" s="738"/>
    </row>
    <row r="629" spans="2:69" s="26" customFormat="1" ht="15" customHeight="1">
      <c r="B629" s="731" t="s">
        <v>1043</v>
      </c>
      <c r="C629" s="731"/>
      <c r="D629" s="731"/>
      <c r="E629" s="731"/>
      <c r="F629" s="731"/>
      <c r="G629" s="731"/>
      <c r="H629" s="731"/>
      <c r="I629" s="731"/>
      <c r="J629" s="731"/>
      <c r="K629" s="731"/>
      <c r="L629" s="731"/>
      <c r="M629" s="731"/>
      <c r="N629" s="632">
        <v>1</v>
      </c>
      <c r="O629" s="633"/>
      <c r="P629" s="633"/>
      <c r="Q629" s="633"/>
      <c r="R629" s="633"/>
      <c r="S629" s="633"/>
      <c r="T629" s="633"/>
      <c r="U629" s="634"/>
      <c r="V629" s="632">
        <v>12</v>
      </c>
      <c r="W629" s="633"/>
      <c r="X629" s="633"/>
      <c r="Y629" s="633"/>
      <c r="Z629" s="633"/>
      <c r="AA629" s="633"/>
      <c r="AB629" s="633"/>
      <c r="AC629" s="634"/>
      <c r="AD629" s="632" t="s">
        <v>761</v>
      </c>
      <c r="AE629" s="633"/>
      <c r="AF629" s="633"/>
      <c r="AG629" s="633"/>
      <c r="AH629" s="633"/>
      <c r="AI629" s="633"/>
      <c r="AJ629" s="633"/>
      <c r="AK629" s="633"/>
      <c r="AL629" s="633"/>
      <c r="AM629" s="633"/>
      <c r="AN629" s="633"/>
      <c r="AO629" s="634"/>
      <c r="AP629" s="632">
        <v>1</v>
      </c>
      <c r="AQ629" s="633"/>
      <c r="AR629" s="633"/>
      <c r="AS629" s="633"/>
      <c r="AT629" s="633"/>
      <c r="AU629" s="633"/>
      <c r="AV629" s="633"/>
      <c r="AW629" s="634"/>
      <c r="AX629" s="632">
        <v>12</v>
      </c>
      <c r="AY629" s="633"/>
      <c r="AZ629" s="633"/>
      <c r="BA629" s="633"/>
      <c r="BB629" s="633"/>
      <c r="BC629" s="633"/>
      <c r="BD629" s="633"/>
      <c r="BE629" s="634"/>
      <c r="BF629" s="632" t="s">
        <v>762</v>
      </c>
      <c r="BG629" s="633"/>
      <c r="BH629" s="633"/>
      <c r="BI629" s="633"/>
      <c r="BJ629" s="633"/>
      <c r="BK629" s="633"/>
      <c r="BL629" s="633"/>
      <c r="BM629" s="633"/>
      <c r="BN629" s="633"/>
      <c r="BO629" s="633"/>
      <c r="BP629" s="633"/>
      <c r="BQ629" s="634"/>
    </row>
    <row r="630" spans="2:69" s="26" customFormat="1" ht="15" customHeight="1">
      <c r="B630" s="731" t="s">
        <v>1038</v>
      </c>
      <c r="C630" s="731"/>
      <c r="D630" s="731"/>
      <c r="E630" s="731"/>
      <c r="F630" s="731"/>
      <c r="G630" s="731"/>
      <c r="H630" s="731"/>
      <c r="I630" s="731"/>
      <c r="J630" s="731"/>
      <c r="K630" s="731"/>
      <c r="L630" s="731"/>
      <c r="M630" s="731"/>
      <c r="N630" s="632">
        <v>5</v>
      </c>
      <c r="O630" s="633"/>
      <c r="P630" s="633"/>
      <c r="Q630" s="633"/>
      <c r="R630" s="633"/>
      <c r="S630" s="633"/>
      <c r="T630" s="633"/>
      <c r="U630" s="634"/>
      <c r="V630" s="632">
        <v>336</v>
      </c>
      <c r="W630" s="633"/>
      <c r="X630" s="633"/>
      <c r="Y630" s="633"/>
      <c r="Z630" s="633"/>
      <c r="AA630" s="633"/>
      <c r="AB630" s="633"/>
      <c r="AC630" s="634"/>
      <c r="AD630" s="632">
        <v>169476</v>
      </c>
      <c r="AE630" s="633"/>
      <c r="AF630" s="633"/>
      <c r="AG630" s="633"/>
      <c r="AH630" s="633"/>
      <c r="AI630" s="633"/>
      <c r="AJ630" s="633"/>
      <c r="AK630" s="633"/>
      <c r="AL630" s="633"/>
      <c r="AM630" s="633"/>
      <c r="AN630" s="633"/>
      <c r="AO630" s="634"/>
      <c r="AP630" s="632">
        <v>4</v>
      </c>
      <c r="AQ630" s="633"/>
      <c r="AR630" s="633"/>
      <c r="AS630" s="633"/>
      <c r="AT630" s="633"/>
      <c r="AU630" s="633"/>
      <c r="AV630" s="633"/>
      <c r="AW630" s="634"/>
      <c r="AX630" s="632">
        <v>314</v>
      </c>
      <c r="AY630" s="633"/>
      <c r="AZ630" s="633"/>
      <c r="BA630" s="633"/>
      <c r="BB630" s="633"/>
      <c r="BC630" s="633"/>
      <c r="BD630" s="633"/>
      <c r="BE630" s="634"/>
      <c r="BF630" s="632">
        <v>169618</v>
      </c>
      <c r="BG630" s="633"/>
      <c r="BH630" s="633"/>
      <c r="BI630" s="633"/>
      <c r="BJ630" s="633"/>
      <c r="BK630" s="633"/>
      <c r="BL630" s="633"/>
      <c r="BM630" s="633"/>
      <c r="BN630" s="633"/>
      <c r="BO630" s="633"/>
      <c r="BP630" s="633"/>
      <c r="BQ630" s="634"/>
    </row>
    <row r="631" spans="2:69" s="26" customFormat="1" ht="15" customHeight="1">
      <c r="B631" s="731" t="s">
        <v>1055</v>
      </c>
      <c r="C631" s="731"/>
      <c r="D631" s="731"/>
      <c r="E631" s="731"/>
      <c r="F631" s="731"/>
      <c r="G631" s="731"/>
      <c r="H631" s="731"/>
      <c r="I631" s="731"/>
      <c r="J631" s="731"/>
      <c r="K631" s="731"/>
      <c r="L631" s="731"/>
      <c r="M631" s="731"/>
      <c r="N631" s="632">
        <v>2</v>
      </c>
      <c r="O631" s="633"/>
      <c r="P631" s="633"/>
      <c r="Q631" s="633"/>
      <c r="R631" s="633"/>
      <c r="S631" s="633"/>
      <c r="T631" s="633"/>
      <c r="U631" s="634"/>
      <c r="V631" s="632">
        <v>24</v>
      </c>
      <c r="W631" s="633"/>
      <c r="X631" s="633"/>
      <c r="Y631" s="633"/>
      <c r="Z631" s="633"/>
      <c r="AA631" s="633"/>
      <c r="AB631" s="633"/>
      <c r="AC631" s="634"/>
      <c r="AD631" s="632" t="s">
        <v>761</v>
      </c>
      <c r="AE631" s="633"/>
      <c r="AF631" s="633"/>
      <c r="AG631" s="633"/>
      <c r="AH631" s="633"/>
      <c r="AI631" s="633"/>
      <c r="AJ631" s="633"/>
      <c r="AK631" s="633"/>
      <c r="AL631" s="633"/>
      <c r="AM631" s="633"/>
      <c r="AN631" s="633"/>
      <c r="AO631" s="634"/>
      <c r="AP631" s="632">
        <v>1</v>
      </c>
      <c r="AQ631" s="633"/>
      <c r="AR631" s="633"/>
      <c r="AS631" s="633"/>
      <c r="AT631" s="633"/>
      <c r="AU631" s="633"/>
      <c r="AV631" s="633"/>
      <c r="AW631" s="634"/>
      <c r="AX631" s="632">
        <v>19</v>
      </c>
      <c r="AY631" s="633"/>
      <c r="AZ631" s="633"/>
      <c r="BA631" s="633"/>
      <c r="BB631" s="633"/>
      <c r="BC631" s="633"/>
      <c r="BD631" s="633"/>
      <c r="BE631" s="634"/>
      <c r="BF631" s="632" t="s">
        <v>762</v>
      </c>
      <c r="BG631" s="633"/>
      <c r="BH631" s="633"/>
      <c r="BI631" s="633"/>
      <c r="BJ631" s="633"/>
      <c r="BK631" s="633"/>
      <c r="BL631" s="633"/>
      <c r="BM631" s="633"/>
      <c r="BN631" s="633"/>
      <c r="BO631" s="633"/>
      <c r="BP631" s="633"/>
      <c r="BQ631" s="634"/>
    </row>
    <row r="632" spans="2:69" s="26" customFormat="1" ht="15" customHeight="1">
      <c r="B632" s="731" t="s">
        <v>1044</v>
      </c>
      <c r="C632" s="731"/>
      <c r="D632" s="731"/>
      <c r="E632" s="731"/>
      <c r="F632" s="731"/>
      <c r="G632" s="731"/>
      <c r="H632" s="731"/>
      <c r="I632" s="731"/>
      <c r="J632" s="731"/>
      <c r="K632" s="731"/>
      <c r="L632" s="731"/>
      <c r="M632" s="731"/>
      <c r="N632" s="632">
        <v>1</v>
      </c>
      <c r="O632" s="633"/>
      <c r="P632" s="633"/>
      <c r="Q632" s="633"/>
      <c r="R632" s="633"/>
      <c r="S632" s="633"/>
      <c r="T632" s="633"/>
      <c r="U632" s="634"/>
      <c r="V632" s="632">
        <v>15</v>
      </c>
      <c r="W632" s="633"/>
      <c r="X632" s="633"/>
      <c r="Y632" s="633"/>
      <c r="Z632" s="633"/>
      <c r="AA632" s="633"/>
      <c r="AB632" s="633"/>
      <c r="AC632" s="634"/>
      <c r="AD632" s="632" t="s">
        <v>761</v>
      </c>
      <c r="AE632" s="633"/>
      <c r="AF632" s="633"/>
      <c r="AG632" s="633"/>
      <c r="AH632" s="633"/>
      <c r="AI632" s="633"/>
      <c r="AJ632" s="633"/>
      <c r="AK632" s="633"/>
      <c r="AL632" s="633"/>
      <c r="AM632" s="633"/>
      <c r="AN632" s="633"/>
      <c r="AO632" s="634"/>
      <c r="AP632" s="632">
        <v>1</v>
      </c>
      <c r="AQ632" s="633"/>
      <c r="AR632" s="633"/>
      <c r="AS632" s="633"/>
      <c r="AT632" s="633"/>
      <c r="AU632" s="633"/>
      <c r="AV632" s="633"/>
      <c r="AW632" s="634"/>
      <c r="AX632" s="632">
        <v>12</v>
      </c>
      <c r="AY632" s="633"/>
      <c r="AZ632" s="633"/>
      <c r="BA632" s="633"/>
      <c r="BB632" s="633"/>
      <c r="BC632" s="633"/>
      <c r="BD632" s="633"/>
      <c r="BE632" s="634"/>
      <c r="BF632" s="632" t="s">
        <v>762</v>
      </c>
      <c r="BG632" s="633"/>
      <c r="BH632" s="633"/>
      <c r="BI632" s="633"/>
      <c r="BJ632" s="633"/>
      <c r="BK632" s="633"/>
      <c r="BL632" s="633"/>
      <c r="BM632" s="633"/>
      <c r="BN632" s="633"/>
      <c r="BO632" s="633"/>
      <c r="BP632" s="633"/>
      <c r="BQ632" s="634"/>
    </row>
    <row r="633" spans="2:69" s="26" customFormat="1" ht="15" customHeight="1">
      <c r="B633" s="731" t="s">
        <v>1039</v>
      </c>
      <c r="C633" s="731"/>
      <c r="D633" s="731"/>
      <c r="E633" s="731"/>
      <c r="F633" s="731"/>
      <c r="G633" s="731"/>
      <c r="H633" s="731"/>
      <c r="I633" s="731"/>
      <c r="J633" s="731"/>
      <c r="K633" s="731"/>
      <c r="L633" s="731"/>
      <c r="M633" s="731"/>
      <c r="N633" s="632">
        <v>3</v>
      </c>
      <c r="O633" s="633"/>
      <c r="P633" s="633"/>
      <c r="Q633" s="633"/>
      <c r="R633" s="633"/>
      <c r="S633" s="633"/>
      <c r="T633" s="633"/>
      <c r="U633" s="634"/>
      <c r="V633" s="632">
        <v>27</v>
      </c>
      <c r="W633" s="633"/>
      <c r="X633" s="633"/>
      <c r="Y633" s="633"/>
      <c r="Z633" s="633"/>
      <c r="AA633" s="633"/>
      <c r="AB633" s="633"/>
      <c r="AC633" s="634"/>
      <c r="AD633" s="632">
        <v>17771</v>
      </c>
      <c r="AE633" s="633"/>
      <c r="AF633" s="633"/>
      <c r="AG633" s="633"/>
      <c r="AH633" s="633"/>
      <c r="AI633" s="633"/>
      <c r="AJ633" s="633"/>
      <c r="AK633" s="633"/>
      <c r="AL633" s="633"/>
      <c r="AM633" s="633"/>
      <c r="AN633" s="633"/>
      <c r="AO633" s="634"/>
      <c r="AP633" s="632">
        <v>3</v>
      </c>
      <c r="AQ633" s="633"/>
      <c r="AR633" s="633"/>
      <c r="AS633" s="633"/>
      <c r="AT633" s="633"/>
      <c r="AU633" s="633"/>
      <c r="AV633" s="633"/>
      <c r="AW633" s="634"/>
      <c r="AX633" s="632">
        <v>28</v>
      </c>
      <c r="AY633" s="633"/>
      <c r="AZ633" s="633"/>
      <c r="BA633" s="633"/>
      <c r="BB633" s="633"/>
      <c r="BC633" s="633"/>
      <c r="BD633" s="633"/>
      <c r="BE633" s="634"/>
      <c r="BF633" s="632">
        <v>31597</v>
      </c>
      <c r="BG633" s="633"/>
      <c r="BH633" s="633"/>
      <c r="BI633" s="633"/>
      <c r="BJ633" s="633"/>
      <c r="BK633" s="633"/>
      <c r="BL633" s="633"/>
      <c r="BM633" s="633"/>
      <c r="BN633" s="633"/>
      <c r="BO633" s="633"/>
      <c r="BP633" s="633"/>
      <c r="BQ633" s="634"/>
    </row>
    <row r="634" spans="2:69" s="26" customFormat="1" ht="15" customHeight="1">
      <c r="B634" s="731" t="s">
        <v>1040</v>
      </c>
      <c r="C634" s="731"/>
      <c r="D634" s="731"/>
      <c r="E634" s="731"/>
      <c r="F634" s="731"/>
      <c r="G634" s="731"/>
      <c r="H634" s="731"/>
      <c r="I634" s="731"/>
      <c r="J634" s="731"/>
      <c r="K634" s="731"/>
      <c r="L634" s="731"/>
      <c r="M634" s="731"/>
      <c r="N634" s="632">
        <v>3</v>
      </c>
      <c r="O634" s="633"/>
      <c r="P634" s="633"/>
      <c r="Q634" s="633"/>
      <c r="R634" s="633"/>
      <c r="S634" s="633"/>
      <c r="T634" s="633"/>
      <c r="U634" s="634"/>
      <c r="V634" s="632">
        <v>37</v>
      </c>
      <c r="W634" s="633"/>
      <c r="X634" s="633"/>
      <c r="Y634" s="633"/>
      <c r="Z634" s="633"/>
      <c r="AA634" s="633"/>
      <c r="AB634" s="633"/>
      <c r="AC634" s="634"/>
      <c r="AD634" s="628">
        <v>31469</v>
      </c>
      <c r="AE634" s="628"/>
      <c r="AF634" s="628"/>
      <c r="AG634" s="628"/>
      <c r="AH634" s="628"/>
      <c r="AI634" s="628"/>
      <c r="AJ634" s="628"/>
      <c r="AK634" s="628"/>
      <c r="AL634" s="628"/>
      <c r="AM634" s="628"/>
      <c r="AN634" s="628"/>
      <c r="AO634" s="628"/>
      <c r="AP634" s="632">
        <v>2</v>
      </c>
      <c r="AQ634" s="633"/>
      <c r="AR634" s="633"/>
      <c r="AS634" s="633"/>
      <c r="AT634" s="633"/>
      <c r="AU634" s="633"/>
      <c r="AV634" s="633"/>
      <c r="AW634" s="634"/>
      <c r="AX634" s="632">
        <v>21</v>
      </c>
      <c r="AY634" s="633"/>
      <c r="AZ634" s="633"/>
      <c r="BA634" s="633"/>
      <c r="BB634" s="633"/>
      <c r="BC634" s="633"/>
      <c r="BD634" s="633"/>
      <c r="BE634" s="634"/>
      <c r="BF634" s="628" t="s">
        <v>762</v>
      </c>
      <c r="BG634" s="628"/>
      <c r="BH634" s="628"/>
      <c r="BI634" s="628"/>
      <c r="BJ634" s="628"/>
      <c r="BK634" s="628"/>
      <c r="BL634" s="628"/>
      <c r="BM634" s="628"/>
      <c r="BN634" s="628"/>
      <c r="BO634" s="628"/>
      <c r="BP634" s="628"/>
      <c r="BQ634" s="628"/>
    </row>
    <row r="635" spans="2:69" s="26" customFormat="1" ht="15" customHeight="1">
      <c r="B635" s="731" t="s">
        <v>1054</v>
      </c>
      <c r="C635" s="731"/>
      <c r="D635" s="731"/>
      <c r="E635" s="731"/>
      <c r="F635" s="731"/>
      <c r="G635" s="731"/>
      <c r="H635" s="731"/>
      <c r="I635" s="731"/>
      <c r="J635" s="731"/>
      <c r="K635" s="731"/>
      <c r="L635" s="731"/>
      <c r="M635" s="731"/>
      <c r="N635" s="632">
        <v>5</v>
      </c>
      <c r="O635" s="633"/>
      <c r="P635" s="633"/>
      <c r="Q635" s="633"/>
      <c r="R635" s="633"/>
      <c r="S635" s="633"/>
      <c r="T635" s="633"/>
      <c r="U635" s="634"/>
      <c r="V635" s="632">
        <v>234</v>
      </c>
      <c r="W635" s="633"/>
      <c r="X635" s="633"/>
      <c r="Y635" s="633"/>
      <c r="Z635" s="633"/>
      <c r="AA635" s="633"/>
      <c r="AB635" s="633"/>
      <c r="AC635" s="634"/>
      <c r="AD635" s="632">
        <v>152368</v>
      </c>
      <c r="AE635" s="633"/>
      <c r="AF635" s="633"/>
      <c r="AG635" s="633"/>
      <c r="AH635" s="633"/>
      <c r="AI635" s="633"/>
      <c r="AJ635" s="633"/>
      <c r="AK635" s="633"/>
      <c r="AL635" s="633"/>
      <c r="AM635" s="633"/>
      <c r="AN635" s="633"/>
      <c r="AO635" s="634"/>
      <c r="AP635" s="632">
        <v>4</v>
      </c>
      <c r="AQ635" s="633"/>
      <c r="AR635" s="633"/>
      <c r="AS635" s="633"/>
      <c r="AT635" s="633"/>
      <c r="AU635" s="633"/>
      <c r="AV635" s="633"/>
      <c r="AW635" s="634"/>
      <c r="AX635" s="632">
        <v>216</v>
      </c>
      <c r="AY635" s="633"/>
      <c r="AZ635" s="633"/>
      <c r="BA635" s="633"/>
      <c r="BB635" s="633"/>
      <c r="BC635" s="633"/>
      <c r="BD635" s="633"/>
      <c r="BE635" s="634"/>
      <c r="BF635" s="632">
        <v>187484</v>
      </c>
      <c r="BG635" s="633"/>
      <c r="BH635" s="633"/>
      <c r="BI635" s="633"/>
      <c r="BJ635" s="633"/>
      <c r="BK635" s="633"/>
      <c r="BL635" s="633"/>
      <c r="BM635" s="633"/>
      <c r="BN635" s="633"/>
      <c r="BO635" s="633"/>
      <c r="BP635" s="633"/>
      <c r="BQ635" s="634"/>
    </row>
    <row r="636" spans="2:69" s="26" customFormat="1" ht="15" customHeight="1">
      <c r="B636" s="731" t="s">
        <v>1045</v>
      </c>
      <c r="C636" s="731"/>
      <c r="D636" s="731"/>
      <c r="E636" s="731"/>
      <c r="F636" s="731"/>
      <c r="G636" s="731"/>
      <c r="H636" s="731"/>
      <c r="I636" s="731"/>
      <c r="J636" s="731"/>
      <c r="K636" s="731"/>
      <c r="L636" s="731"/>
      <c r="M636" s="731"/>
      <c r="N636" s="632">
        <v>1</v>
      </c>
      <c r="O636" s="633"/>
      <c r="P636" s="633"/>
      <c r="Q636" s="633"/>
      <c r="R636" s="633"/>
      <c r="S636" s="633"/>
      <c r="T636" s="633"/>
      <c r="U636" s="634"/>
      <c r="V636" s="632">
        <v>5</v>
      </c>
      <c r="W636" s="633"/>
      <c r="X636" s="633"/>
      <c r="Y636" s="633"/>
      <c r="Z636" s="633"/>
      <c r="AA636" s="633"/>
      <c r="AB636" s="633"/>
      <c r="AC636" s="634"/>
      <c r="AD636" s="628" t="s">
        <v>761</v>
      </c>
      <c r="AE636" s="628"/>
      <c r="AF636" s="628"/>
      <c r="AG636" s="628"/>
      <c r="AH636" s="628"/>
      <c r="AI636" s="628"/>
      <c r="AJ636" s="628"/>
      <c r="AK636" s="628"/>
      <c r="AL636" s="628"/>
      <c r="AM636" s="628"/>
      <c r="AN636" s="628"/>
      <c r="AO636" s="628"/>
      <c r="AP636" s="632">
        <v>1</v>
      </c>
      <c r="AQ636" s="633"/>
      <c r="AR636" s="633"/>
      <c r="AS636" s="633"/>
      <c r="AT636" s="633"/>
      <c r="AU636" s="633"/>
      <c r="AV636" s="633"/>
      <c r="AW636" s="634"/>
      <c r="AX636" s="632">
        <v>4</v>
      </c>
      <c r="AY636" s="633"/>
      <c r="AZ636" s="633"/>
      <c r="BA636" s="633"/>
      <c r="BB636" s="633"/>
      <c r="BC636" s="633"/>
      <c r="BD636" s="633"/>
      <c r="BE636" s="634"/>
      <c r="BF636" s="628" t="s">
        <v>762</v>
      </c>
      <c r="BG636" s="628"/>
      <c r="BH636" s="628"/>
      <c r="BI636" s="628"/>
      <c r="BJ636" s="628"/>
      <c r="BK636" s="628"/>
      <c r="BL636" s="628"/>
      <c r="BM636" s="628"/>
      <c r="BN636" s="628"/>
      <c r="BO636" s="628"/>
      <c r="BP636" s="628"/>
      <c r="BQ636" s="628"/>
    </row>
    <row r="637" spans="2:69" s="26" customFormat="1" ht="15" customHeight="1">
      <c r="B637" s="731" t="s">
        <v>1046</v>
      </c>
      <c r="C637" s="731"/>
      <c r="D637" s="731"/>
      <c r="E637" s="731"/>
      <c r="F637" s="731"/>
      <c r="G637" s="731"/>
      <c r="H637" s="731"/>
      <c r="I637" s="731"/>
      <c r="J637" s="731"/>
      <c r="K637" s="731"/>
      <c r="L637" s="731"/>
      <c r="M637" s="731"/>
      <c r="N637" s="632">
        <v>34</v>
      </c>
      <c r="O637" s="633"/>
      <c r="P637" s="633"/>
      <c r="Q637" s="633"/>
      <c r="R637" s="633"/>
      <c r="S637" s="633"/>
      <c r="T637" s="633"/>
      <c r="U637" s="634"/>
      <c r="V637" s="632">
        <v>516</v>
      </c>
      <c r="W637" s="633"/>
      <c r="X637" s="633"/>
      <c r="Y637" s="633"/>
      <c r="Z637" s="633"/>
      <c r="AA637" s="633"/>
      <c r="AB637" s="633"/>
      <c r="AC637" s="634"/>
      <c r="AD637" s="632">
        <v>620347</v>
      </c>
      <c r="AE637" s="633"/>
      <c r="AF637" s="633"/>
      <c r="AG637" s="633"/>
      <c r="AH637" s="633"/>
      <c r="AI637" s="633"/>
      <c r="AJ637" s="633"/>
      <c r="AK637" s="633"/>
      <c r="AL637" s="633"/>
      <c r="AM637" s="633"/>
      <c r="AN637" s="633"/>
      <c r="AO637" s="634"/>
      <c r="AP637" s="632">
        <v>28</v>
      </c>
      <c r="AQ637" s="633"/>
      <c r="AR637" s="633"/>
      <c r="AS637" s="633"/>
      <c r="AT637" s="633"/>
      <c r="AU637" s="633"/>
      <c r="AV637" s="633"/>
      <c r="AW637" s="634"/>
      <c r="AX637" s="632">
        <v>452</v>
      </c>
      <c r="AY637" s="633"/>
      <c r="AZ637" s="633"/>
      <c r="BA637" s="633"/>
      <c r="BB637" s="633"/>
      <c r="BC637" s="633"/>
      <c r="BD637" s="633"/>
      <c r="BE637" s="634"/>
      <c r="BF637" s="632">
        <v>573891</v>
      </c>
      <c r="BG637" s="633"/>
      <c r="BH637" s="633"/>
      <c r="BI637" s="633"/>
      <c r="BJ637" s="633"/>
      <c r="BK637" s="633"/>
      <c r="BL637" s="633"/>
      <c r="BM637" s="633"/>
      <c r="BN637" s="633"/>
      <c r="BO637" s="633"/>
      <c r="BP637" s="633"/>
      <c r="BQ637" s="634"/>
    </row>
    <row r="638" spans="2:69" s="26" customFormat="1" ht="15" customHeight="1">
      <c r="B638" s="731" t="s">
        <v>1041</v>
      </c>
      <c r="C638" s="731"/>
      <c r="D638" s="731"/>
      <c r="E638" s="731"/>
      <c r="F638" s="731"/>
      <c r="G638" s="731"/>
      <c r="H638" s="731"/>
      <c r="I638" s="731"/>
      <c r="J638" s="731"/>
      <c r="K638" s="731"/>
      <c r="L638" s="731"/>
      <c r="M638" s="731"/>
      <c r="N638" s="632">
        <v>3</v>
      </c>
      <c r="O638" s="633"/>
      <c r="P638" s="633"/>
      <c r="Q638" s="633"/>
      <c r="R638" s="633"/>
      <c r="S638" s="633"/>
      <c r="T638" s="633"/>
      <c r="U638" s="634"/>
      <c r="V638" s="632">
        <v>228</v>
      </c>
      <c r="W638" s="633"/>
      <c r="X638" s="633"/>
      <c r="Y638" s="633"/>
      <c r="Z638" s="633"/>
      <c r="AA638" s="633"/>
      <c r="AB638" s="633"/>
      <c r="AC638" s="634"/>
      <c r="AD638" s="632">
        <v>927452</v>
      </c>
      <c r="AE638" s="633"/>
      <c r="AF638" s="633"/>
      <c r="AG638" s="633"/>
      <c r="AH638" s="633"/>
      <c r="AI638" s="633"/>
      <c r="AJ638" s="633"/>
      <c r="AK638" s="633"/>
      <c r="AL638" s="633"/>
      <c r="AM638" s="633"/>
      <c r="AN638" s="633"/>
      <c r="AO638" s="634"/>
      <c r="AP638" s="632">
        <v>4</v>
      </c>
      <c r="AQ638" s="633"/>
      <c r="AR638" s="633"/>
      <c r="AS638" s="633"/>
      <c r="AT638" s="633"/>
      <c r="AU638" s="633"/>
      <c r="AV638" s="633"/>
      <c r="AW638" s="634"/>
      <c r="AX638" s="632">
        <v>260</v>
      </c>
      <c r="AY638" s="633"/>
      <c r="AZ638" s="633"/>
      <c r="BA638" s="633"/>
      <c r="BB638" s="633"/>
      <c r="BC638" s="633"/>
      <c r="BD638" s="633"/>
      <c r="BE638" s="634"/>
      <c r="BF638" s="632">
        <v>1001751</v>
      </c>
      <c r="BG638" s="633"/>
      <c r="BH638" s="633"/>
      <c r="BI638" s="633"/>
      <c r="BJ638" s="633"/>
      <c r="BK638" s="633"/>
      <c r="BL638" s="633"/>
      <c r="BM638" s="633"/>
      <c r="BN638" s="633"/>
      <c r="BO638" s="633"/>
      <c r="BP638" s="633"/>
      <c r="BQ638" s="634"/>
    </row>
    <row r="639" spans="2:69" s="26" customFormat="1" ht="15" customHeight="1">
      <c r="B639" s="731" t="s">
        <v>1047</v>
      </c>
      <c r="C639" s="731"/>
      <c r="D639" s="731"/>
      <c r="E639" s="731"/>
      <c r="F639" s="731"/>
      <c r="G639" s="731"/>
      <c r="H639" s="731"/>
      <c r="I639" s="731"/>
      <c r="J639" s="731"/>
      <c r="K639" s="731"/>
      <c r="L639" s="731"/>
      <c r="M639" s="731"/>
      <c r="N639" s="632">
        <v>8</v>
      </c>
      <c r="O639" s="633"/>
      <c r="P639" s="633"/>
      <c r="Q639" s="633"/>
      <c r="R639" s="633"/>
      <c r="S639" s="633"/>
      <c r="T639" s="633"/>
      <c r="U639" s="634"/>
      <c r="V639" s="632">
        <v>285</v>
      </c>
      <c r="W639" s="633"/>
      <c r="X639" s="633"/>
      <c r="Y639" s="633"/>
      <c r="Z639" s="633"/>
      <c r="AA639" s="633"/>
      <c r="AB639" s="633"/>
      <c r="AC639" s="634"/>
      <c r="AD639" s="628">
        <v>713182</v>
      </c>
      <c r="AE639" s="628"/>
      <c r="AF639" s="628"/>
      <c r="AG639" s="628"/>
      <c r="AH639" s="628"/>
      <c r="AI639" s="628"/>
      <c r="AJ639" s="628"/>
      <c r="AK639" s="628"/>
      <c r="AL639" s="628"/>
      <c r="AM639" s="628"/>
      <c r="AN639" s="628"/>
      <c r="AO639" s="628"/>
      <c r="AP639" s="632">
        <v>6</v>
      </c>
      <c r="AQ639" s="633"/>
      <c r="AR639" s="633"/>
      <c r="AS639" s="633"/>
      <c r="AT639" s="633"/>
      <c r="AU639" s="633"/>
      <c r="AV639" s="633"/>
      <c r="AW639" s="634"/>
      <c r="AX639" s="632">
        <v>244</v>
      </c>
      <c r="AY639" s="633"/>
      <c r="AZ639" s="633"/>
      <c r="BA639" s="633"/>
      <c r="BB639" s="633"/>
      <c r="BC639" s="633"/>
      <c r="BD639" s="633"/>
      <c r="BE639" s="634"/>
      <c r="BF639" s="628">
        <v>604467</v>
      </c>
      <c r="BG639" s="628"/>
      <c r="BH639" s="628"/>
      <c r="BI639" s="628"/>
      <c r="BJ639" s="628"/>
      <c r="BK639" s="628"/>
      <c r="BL639" s="628"/>
      <c r="BM639" s="628"/>
      <c r="BN639" s="628"/>
      <c r="BO639" s="628"/>
      <c r="BP639" s="628"/>
      <c r="BQ639" s="628"/>
    </row>
    <row r="640" spans="2:69" s="26" customFormat="1" ht="15" customHeight="1">
      <c r="B640" s="731" t="s">
        <v>1048</v>
      </c>
      <c r="C640" s="731"/>
      <c r="D640" s="731"/>
      <c r="E640" s="731"/>
      <c r="F640" s="731"/>
      <c r="G640" s="731"/>
      <c r="H640" s="731"/>
      <c r="I640" s="731"/>
      <c r="J640" s="731"/>
      <c r="K640" s="731"/>
      <c r="L640" s="731"/>
      <c r="M640" s="731"/>
      <c r="N640" s="632">
        <v>3</v>
      </c>
      <c r="O640" s="633"/>
      <c r="P640" s="633"/>
      <c r="Q640" s="633"/>
      <c r="R640" s="633"/>
      <c r="S640" s="633"/>
      <c r="T640" s="633"/>
      <c r="U640" s="634"/>
      <c r="V640" s="632">
        <v>117</v>
      </c>
      <c r="W640" s="633"/>
      <c r="X640" s="633"/>
      <c r="Y640" s="633"/>
      <c r="Z640" s="633"/>
      <c r="AA640" s="633"/>
      <c r="AB640" s="633"/>
      <c r="AC640" s="634"/>
      <c r="AD640" s="632">
        <v>355190</v>
      </c>
      <c r="AE640" s="633"/>
      <c r="AF640" s="633"/>
      <c r="AG640" s="633"/>
      <c r="AH640" s="633"/>
      <c r="AI640" s="633"/>
      <c r="AJ640" s="633"/>
      <c r="AK640" s="633"/>
      <c r="AL640" s="633"/>
      <c r="AM640" s="633"/>
      <c r="AN640" s="633"/>
      <c r="AO640" s="634"/>
      <c r="AP640" s="632">
        <v>3</v>
      </c>
      <c r="AQ640" s="633"/>
      <c r="AR640" s="633"/>
      <c r="AS640" s="633"/>
      <c r="AT640" s="633"/>
      <c r="AU640" s="633"/>
      <c r="AV640" s="633"/>
      <c r="AW640" s="634"/>
      <c r="AX640" s="632">
        <v>118</v>
      </c>
      <c r="AY640" s="633"/>
      <c r="AZ640" s="633"/>
      <c r="BA640" s="633"/>
      <c r="BB640" s="633"/>
      <c r="BC640" s="633"/>
      <c r="BD640" s="633"/>
      <c r="BE640" s="634"/>
      <c r="BF640" s="632">
        <v>284062</v>
      </c>
      <c r="BG640" s="633"/>
      <c r="BH640" s="633"/>
      <c r="BI640" s="633"/>
      <c r="BJ640" s="633"/>
      <c r="BK640" s="633"/>
      <c r="BL640" s="633"/>
      <c r="BM640" s="633"/>
      <c r="BN640" s="633"/>
      <c r="BO640" s="633"/>
      <c r="BP640" s="633"/>
      <c r="BQ640" s="634"/>
    </row>
    <row r="641" spans="1:69" s="26" customFormat="1" ht="15" customHeight="1">
      <c r="B641" s="731" t="s">
        <v>1049</v>
      </c>
      <c r="C641" s="731"/>
      <c r="D641" s="731"/>
      <c r="E641" s="731"/>
      <c r="F641" s="731"/>
      <c r="G641" s="731"/>
      <c r="H641" s="731"/>
      <c r="I641" s="731"/>
      <c r="J641" s="731"/>
      <c r="K641" s="731"/>
      <c r="L641" s="731"/>
      <c r="M641" s="731"/>
      <c r="N641" s="632">
        <v>5</v>
      </c>
      <c r="O641" s="633"/>
      <c r="P641" s="633"/>
      <c r="Q641" s="633"/>
      <c r="R641" s="633"/>
      <c r="S641" s="633"/>
      <c r="T641" s="633"/>
      <c r="U641" s="634"/>
      <c r="V641" s="632">
        <v>192</v>
      </c>
      <c r="W641" s="633"/>
      <c r="X641" s="633"/>
      <c r="Y641" s="633"/>
      <c r="Z641" s="633"/>
      <c r="AA641" s="633"/>
      <c r="AB641" s="633"/>
      <c r="AC641" s="634"/>
      <c r="AD641" s="632">
        <v>646161</v>
      </c>
      <c r="AE641" s="633"/>
      <c r="AF641" s="633"/>
      <c r="AG641" s="633"/>
      <c r="AH641" s="633"/>
      <c r="AI641" s="633"/>
      <c r="AJ641" s="633"/>
      <c r="AK641" s="633"/>
      <c r="AL641" s="633"/>
      <c r="AM641" s="633"/>
      <c r="AN641" s="633"/>
      <c r="AO641" s="634"/>
      <c r="AP641" s="632">
        <v>4</v>
      </c>
      <c r="AQ641" s="633"/>
      <c r="AR641" s="633"/>
      <c r="AS641" s="633"/>
      <c r="AT641" s="633"/>
      <c r="AU641" s="633"/>
      <c r="AV641" s="633"/>
      <c r="AW641" s="634"/>
      <c r="AX641" s="632">
        <v>224</v>
      </c>
      <c r="AY641" s="633"/>
      <c r="AZ641" s="633"/>
      <c r="BA641" s="633"/>
      <c r="BB641" s="633"/>
      <c r="BC641" s="633"/>
      <c r="BD641" s="633"/>
      <c r="BE641" s="634"/>
      <c r="BF641" s="632">
        <v>820155</v>
      </c>
      <c r="BG641" s="633"/>
      <c r="BH641" s="633"/>
      <c r="BI641" s="633"/>
      <c r="BJ641" s="633"/>
      <c r="BK641" s="633"/>
      <c r="BL641" s="633"/>
      <c r="BM641" s="633"/>
      <c r="BN641" s="633"/>
      <c r="BO641" s="633"/>
      <c r="BP641" s="633"/>
      <c r="BQ641" s="634"/>
    </row>
    <row r="642" spans="1:69" s="26" customFormat="1" ht="15" customHeight="1">
      <c r="B642" s="731" t="s">
        <v>1050</v>
      </c>
      <c r="C642" s="731"/>
      <c r="D642" s="731"/>
      <c r="E642" s="731"/>
      <c r="F642" s="731"/>
      <c r="G642" s="731"/>
      <c r="H642" s="731"/>
      <c r="I642" s="731"/>
      <c r="J642" s="731"/>
      <c r="K642" s="731"/>
      <c r="L642" s="731"/>
      <c r="M642" s="731"/>
      <c r="N642" s="632">
        <v>2</v>
      </c>
      <c r="O642" s="633"/>
      <c r="P642" s="633"/>
      <c r="Q642" s="633"/>
      <c r="R642" s="633"/>
      <c r="S642" s="633"/>
      <c r="T642" s="633"/>
      <c r="U642" s="634"/>
      <c r="V642" s="632">
        <v>107</v>
      </c>
      <c r="W642" s="633"/>
      <c r="X642" s="633"/>
      <c r="Y642" s="633"/>
      <c r="Z642" s="633"/>
      <c r="AA642" s="633"/>
      <c r="AB642" s="633"/>
      <c r="AC642" s="634"/>
      <c r="AD642" s="632" t="s">
        <v>761</v>
      </c>
      <c r="AE642" s="633"/>
      <c r="AF642" s="633"/>
      <c r="AG642" s="633"/>
      <c r="AH642" s="633"/>
      <c r="AI642" s="633"/>
      <c r="AJ642" s="633"/>
      <c r="AK642" s="633"/>
      <c r="AL642" s="633"/>
      <c r="AM642" s="633"/>
      <c r="AN642" s="633"/>
      <c r="AO642" s="634"/>
      <c r="AP642" s="632">
        <v>1</v>
      </c>
      <c r="AQ642" s="633"/>
      <c r="AR642" s="633"/>
      <c r="AS642" s="633"/>
      <c r="AT642" s="633"/>
      <c r="AU642" s="633"/>
      <c r="AV642" s="633"/>
      <c r="AW642" s="634"/>
      <c r="AX642" s="632">
        <v>114</v>
      </c>
      <c r="AY642" s="633"/>
      <c r="AZ642" s="633"/>
      <c r="BA642" s="633"/>
      <c r="BB642" s="633"/>
      <c r="BC642" s="633"/>
      <c r="BD642" s="633"/>
      <c r="BE642" s="634"/>
      <c r="BF642" s="628" t="s">
        <v>762</v>
      </c>
      <c r="BG642" s="628"/>
      <c r="BH642" s="628"/>
      <c r="BI642" s="628"/>
      <c r="BJ642" s="628"/>
      <c r="BK642" s="628"/>
      <c r="BL642" s="628"/>
      <c r="BM642" s="628"/>
      <c r="BN642" s="628"/>
      <c r="BO642" s="628"/>
      <c r="BP642" s="628"/>
      <c r="BQ642" s="628"/>
    </row>
    <row r="643" spans="1:69" s="26" customFormat="1" ht="15" customHeight="1">
      <c r="B643" s="731" t="s">
        <v>1051</v>
      </c>
      <c r="C643" s="731"/>
      <c r="D643" s="731"/>
      <c r="E643" s="731"/>
      <c r="F643" s="731"/>
      <c r="G643" s="731"/>
      <c r="H643" s="731"/>
      <c r="I643" s="731"/>
      <c r="J643" s="731"/>
      <c r="K643" s="731"/>
      <c r="L643" s="731"/>
      <c r="M643" s="731"/>
      <c r="N643" s="632">
        <v>7</v>
      </c>
      <c r="O643" s="633"/>
      <c r="P643" s="633"/>
      <c r="Q643" s="633"/>
      <c r="R643" s="633"/>
      <c r="S643" s="633"/>
      <c r="T643" s="633"/>
      <c r="U643" s="634"/>
      <c r="V643" s="632">
        <v>734</v>
      </c>
      <c r="W643" s="633"/>
      <c r="X643" s="633"/>
      <c r="Y643" s="633"/>
      <c r="Z643" s="633"/>
      <c r="AA643" s="633"/>
      <c r="AB643" s="633"/>
      <c r="AC643" s="634"/>
      <c r="AD643" s="632">
        <v>2005778</v>
      </c>
      <c r="AE643" s="633"/>
      <c r="AF643" s="633"/>
      <c r="AG643" s="633"/>
      <c r="AH643" s="633"/>
      <c r="AI643" s="633"/>
      <c r="AJ643" s="633"/>
      <c r="AK643" s="633"/>
      <c r="AL643" s="633"/>
      <c r="AM643" s="633"/>
      <c r="AN643" s="633"/>
      <c r="AO643" s="634"/>
      <c r="AP643" s="632">
        <v>6</v>
      </c>
      <c r="AQ643" s="633"/>
      <c r="AR643" s="633"/>
      <c r="AS643" s="633"/>
      <c r="AT643" s="633"/>
      <c r="AU643" s="633"/>
      <c r="AV643" s="633"/>
      <c r="AW643" s="634"/>
      <c r="AX643" s="632">
        <v>567</v>
      </c>
      <c r="AY643" s="633"/>
      <c r="AZ643" s="633"/>
      <c r="BA643" s="633"/>
      <c r="BB643" s="633"/>
      <c r="BC643" s="633"/>
      <c r="BD643" s="633"/>
      <c r="BE643" s="634"/>
      <c r="BF643" s="632">
        <v>1695742</v>
      </c>
      <c r="BG643" s="633"/>
      <c r="BH643" s="633"/>
      <c r="BI643" s="633"/>
      <c r="BJ643" s="633"/>
      <c r="BK643" s="633"/>
      <c r="BL643" s="633"/>
      <c r="BM643" s="633"/>
      <c r="BN643" s="633"/>
      <c r="BO643" s="633"/>
      <c r="BP643" s="633"/>
      <c r="BQ643" s="634"/>
    </row>
    <row r="644" spans="1:69" s="26" customFormat="1" ht="15" customHeight="1">
      <c r="B644" s="731" t="s">
        <v>1052</v>
      </c>
      <c r="C644" s="731"/>
      <c r="D644" s="731"/>
      <c r="E644" s="731"/>
      <c r="F644" s="731"/>
      <c r="G644" s="731"/>
      <c r="H644" s="731"/>
      <c r="I644" s="731"/>
      <c r="J644" s="731"/>
      <c r="K644" s="731"/>
      <c r="L644" s="731"/>
      <c r="M644" s="731"/>
      <c r="N644" s="632">
        <v>1</v>
      </c>
      <c r="O644" s="633"/>
      <c r="P644" s="633"/>
      <c r="Q644" s="633"/>
      <c r="R644" s="633"/>
      <c r="S644" s="633"/>
      <c r="T644" s="633"/>
      <c r="U644" s="634"/>
      <c r="V644" s="632">
        <v>100</v>
      </c>
      <c r="W644" s="633"/>
      <c r="X644" s="633"/>
      <c r="Y644" s="633"/>
      <c r="Z644" s="633"/>
      <c r="AA644" s="633"/>
      <c r="AB644" s="633"/>
      <c r="AC644" s="634"/>
      <c r="AD644" s="628" t="s">
        <v>761</v>
      </c>
      <c r="AE644" s="628"/>
      <c r="AF644" s="628"/>
      <c r="AG644" s="628"/>
      <c r="AH644" s="628"/>
      <c r="AI644" s="628"/>
      <c r="AJ644" s="628"/>
      <c r="AK644" s="628"/>
      <c r="AL644" s="628"/>
      <c r="AM644" s="628"/>
      <c r="AN644" s="628"/>
      <c r="AO644" s="628"/>
      <c r="AP644" s="632">
        <v>1</v>
      </c>
      <c r="AQ644" s="633"/>
      <c r="AR644" s="633"/>
      <c r="AS644" s="633"/>
      <c r="AT644" s="633"/>
      <c r="AU644" s="633"/>
      <c r="AV644" s="633"/>
      <c r="AW644" s="634"/>
      <c r="AX644" s="632">
        <v>98</v>
      </c>
      <c r="AY644" s="633"/>
      <c r="AZ644" s="633"/>
      <c r="BA644" s="633"/>
      <c r="BB644" s="633"/>
      <c r="BC644" s="633"/>
      <c r="BD644" s="633"/>
      <c r="BE644" s="634"/>
      <c r="BF644" s="628" t="s">
        <v>762</v>
      </c>
      <c r="BG644" s="628"/>
      <c r="BH644" s="628"/>
      <c r="BI644" s="628"/>
      <c r="BJ644" s="628"/>
      <c r="BK644" s="628"/>
      <c r="BL644" s="628"/>
      <c r="BM644" s="628"/>
      <c r="BN644" s="628"/>
      <c r="BO644" s="628"/>
      <c r="BP644" s="628"/>
      <c r="BQ644" s="628"/>
    </row>
    <row r="645" spans="1:69" s="26" customFormat="1" ht="15" customHeight="1">
      <c r="B645" s="731" t="s">
        <v>1053</v>
      </c>
      <c r="C645" s="731"/>
      <c r="D645" s="731"/>
      <c r="E645" s="731"/>
      <c r="F645" s="731"/>
      <c r="G645" s="731"/>
      <c r="H645" s="731"/>
      <c r="I645" s="731"/>
      <c r="J645" s="731"/>
      <c r="K645" s="731"/>
      <c r="L645" s="731"/>
      <c r="M645" s="731"/>
      <c r="N645" s="632">
        <v>3</v>
      </c>
      <c r="O645" s="633"/>
      <c r="P645" s="633"/>
      <c r="Q645" s="633"/>
      <c r="R645" s="633"/>
      <c r="S645" s="633"/>
      <c r="T645" s="633"/>
      <c r="U645" s="634"/>
      <c r="V645" s="632">
        <v>48</v>
      </c>
      <c r="W645" s="633"/>
      <c r="X645" s="633"/>
      <c r="Y645" s="633"/>
      <c r="Z645" s="633"/>
      <c r="AA645" s="633"/>
      <c r="AB645" s="633"/>
      <c r="AC645" s="634"/>
      <c r="AD645" s="628">
        <v>79823</v>
      </c>
      <c r="AE645" s="628"/>
      <c r="AF645" s="628"/>
      <c r="AG645" s="628"/>
      <c r="AH645" s="628"/>
      <c r="AI645" s="628"/>
      <c r="AJ645" s="628"/>
      <c r="AK645" s="628"/>
      <c r="AL645" s="628"/>
      <c r="AM645" s="628"/>
      <c r="AN645" s="628"/>
      <c r="AO645" s="628"/>
      <c r="AP645" s="632">
        <v>3</v>
      </c>
      <c r="AQ645" s="633"/>
      <c r="AR645" s="633"/>
      <c r="AS645" s="633"/>
      <c r="AT645" s="633"/>
      <c r="AU645" s="633"/>
      <c r="AV645" s="633"/>
      <c r="AW645" s="634"/>
      <c r="AX645" s="632">
        <v>52</v>
      </c>
      <c r="AY645" s="633"/>
      <c r="AZ645" s="633"/>
      <c r="BA645" s="633"/>
      <c r="BB645" s="633"/>
      <c r="BC645" s="633"/>
      <c r="BD645" s="633"/>
      <c r="BE645" s="634"/>
      <c r="BF645" s="628">
        <v>79689</v>
      </c>
      <c r="BG645" s="628"/>
      <c r="BH645" s="628"/>
      <c r="BI645" s="628"/>
      <c r="BJ645" s="628"/>
      <c r="BK645" s="628"/>
      <c r="BL645" s="628"/>
      <c r="BM645" s="628"/>
      <c r="BN645" s="628"/>
      <c r="BO645" s="628"/>
      <c r="BP645" s="628"/>
      <c r="BQ645" s="628"/>
    </row>
    <row r="646" spans="1:69" s="26" customFormat="1" ht="15" customHeight="1">
      <c r="B646" s="727" t="s">
        <v>1056</v>
      </c>
      <c r="C646" s="727"/>
      <c r="D646" s="727"/>
      <c r="E646" s="727"/>
      <c r="F646" s="727"/>
      <c r="G646" s="727"/>
      <c r="H646" s="727"/>
      <c r="I646" s="727"/>
      <c r="J646" s="727"/>
      <c r="K646" s="727"/>
      <c r="L646" s="727"/>
      <c r="M646" s="727"/>
      <c r="N646" s="728">
        <v>3</v>
      </c>
      <c r="O646" s="729"/>
      <c r="P646" s="729"/>
      <c r="Q646" s="729"/>
      <c r="R646" s="729"/>
      <c r="S646" s="729"/>
      <c r="T646" s="729"/>
      <c r="U646" s="730"/>
      <c r="V646" s="728">
        <v>106</v>
      </c>
      <c r="W646" s="729"/>
      <c r="X646" s="729"/>
      <c r="Y646" s="729"/>
      <c r="Z646" s="729"/>
      <c r="AA646" s="729"/>
      <c r="AB646" s="729"/>
      <c r="AC646" s="730"/>
      <c r="AD646" s="728">
        <v>111725</v>
      </c>
      <c r="AE646" s="729"/>
      <c r="AF646" s="729"/>
      <c r="AG646" s="729"/>
      <c r="AH646" s="729"/>
      <c r="AI646" s="729"/>
      <c r="AJ646" s="729"/>
      <c r="AK646" s="729"/>
      <c r="AL646" s="729"/>
      <c r="AM646" s="729"/>
      <c r="AN646" s="729"/>
      <c r="AO646" s="730"/>
      <c r="AP646" s="728">
        <v>1</v>
      </c>
      <c r="AQ646" s="729"/>
      <c r="AR646" s="729"/>
      <c r="AS646" s="729"/>
      <c r="AT646" s="729"/>
      <c r="AU646" s="729"/>
      <c r="AV646" s="729"/>
      <c r="AW646" s="730"/>
      <c r="AX646" s="728">
        <v>5</v>
      </c>
      <c r="AY646" s="729"/>
      <c r="AZ646" s="729"/>
      <c r="BA646" s="729"/>
      <c r="BB646" s="729"/>
      <c r="BC646" s="729"/>
      <c r="BD646" s="729"/>
      <c r="BE646" s="730"/>
      <c r="BF646" s="728" t="s">
        <v>762</v>
      </c>
      <c r="BG646" s="729"/>
      <c r="BH646" s="729"/>
      <c r="BI646" s="729"/>
      <c r="BJ646" s="729"/>
      <c r="BK646" s="729"/>
      <c r="BL646" s="729"/>
      <c r="BM646" s="729"/>
      <c r="BN646" s="729"/>
      <c r="BO646" s="729"/>
      <c r="BP646" s="729"/>
      <c r="BQ646" s="730"/>
    </row>
    <row r="647" spans="1:69" s="26" customFormat="1" ht="15" customHeight="1">
      <c r="BQ647" s="27" t="s">
        <v>1037</v>
      </c>
    </row>
    <row r="649" spans="1:69" s="26" customFormat="1" ht="15" customHeight="1">
      <c r="A649" s="26" t="s">
        <v>266</v>
      </c>
    </row>
    <row r="650" spans="1:69" s="26" customFormat="1" ht="15" hidden="1" customHeight="1"/>
    <row r="651" spans="1:69" s="26" customFormat="1" ht="15" customHeight="1">
      <c r="A651" s="26" t="s">
        <v>267</v>
      </c>
      <c r="BQ651" s="27" t="s">
        <v>278</v>
      </c>
    </row>
    <row r="652" spans="1:69" s="26" customFormat="1" ht="3.75" customHeight="1"/>
    <row r="653" spans="1:69" s="26" customFormat="1" ht="15" customHeight="1">
      <c r="B653" s="623" t="s">
        <v>503</v>
      </c>
      <c r="C653" s="623"/>
      <c r="D653" s="623"/>
      <c r="E653" s="623"/>
      <c r="F653" s="623"/>
      <c r="G653" s="623"/>
      <c r="H653" s="623"/>
      <c r="I653" s="743" t="s">
        <v>269</v>
      </c>
      <c r="J653" s="743"/>
      <c r="K653" s="743"/>
      <c r="L653" s="743"/>
      <c r="M653" s="743"/>
      <c r="N653" s="743"/>
      <c r="O653" s="743"/>
      <c r="P653" s="623" t="s">
        <v>274</v>
      </c>
      <c r="Q653" s="623"/>
      <c r="R653" s="623"/>
      <c r="S653" s="623"/>
      <c r="T653" s="623"/>
      <c r="U653" s="623"/>
      <c r="V653" s="623"/>
      <c r="W653" s="623"/>
      <c r="X653" s="623"/>
      <c r="Y653" s="623"/>
      <c r="Z653" s="623"/>
      <c r="AA653" s="623"/>
      <c r="AB653" s="623"/>
      <c r="AC653" s="623" t="s">
        <v>275</v>
      </c>
      <c r="AD653" s="623"/>
      <c r="AE653" s="623"/>
      <c r="AF653" s="623"/>
      <c r="AG653" s="623"/>
      <c r="AH653" s="623"/>
      <c r="AI653" s="623"/>
      <c r="AJ653" s="623"/>
      <c r="AK653" s="623"/>
      <c r="AL653" s="623"/>
      <c r="AM653" s="623"/>
      <c r="AN653" s="623"/>
      <c r="AO653" s="623"/>
      <c r="AP653" s="623"/>
      <c r="AQ653" s="623"/>
      <c r="AR653" s="623"/>
      <c r="AS653" s="623"/>
      <c r="AT653" s="623"/>
      <c r="AU653" s="623"/>
      <c r="AV653" s="623"/>
      <c r="AW653" s="623"/>
      <c r="AX653" s="623"/>
      <c r="AY653" s="623"/>
      <c r="AZ653" s="623" t="s">
        <v>276</v>
      </c>
      <c r="BA653" s="623"/>
      <c r="BB653" s="623"/>
      <c r="BC653" s="623"/>
      <c r="BD653" s="623"/>
      <c r="BE653" s="623"/>
      <c r="BF653" s="623"/>
      <c r="BG653" s="623"/>
      <c r="BH653" s="623"/>
      <c r="BI653" s="623"/>
      <c r="BJ653" s="623"/>
      <c r="BK653" s="623"/>
      <c r="BL653" s="623"/>
      <c r="BM653" s="623"/>
      <c r="BN653" s="623"/>
      <c r="BO653" s="623"/>
      <c r="BP653" s="623"/>
      <c r="BQ653" s="623"/>
    </row>
    <row r="654" spans="1:69" s="26" customFormat="1" ht="15" customHeight="1">
      <c r="B654" s="623"/>
      <c r="C654" s="623"/>
      <c r="D654" s="623"/>
      <c r="E654" s="623"/>
      <c r="F654" s="623"/>
      <c r="G654" s="623"/>
      <c r="H654" s="623"/>
      <c r="I654" s="743"/>
      <c r="J654" s="743"/>
      <c r="K654" s="743"/>
      <c r="L654" s="743"/>
      <c r="M654" s="743"/>
      <c r="N654" s="743"/>
      <c r="O654" s="743"/>
      <c r="P654" s="742" t="s">
        <v>268</v>
      </c>
      <c r="Q654" s="742"/>
      <c r="R654" s="742"/>
      <c r="S654" s="742"/>
      <c r="T654" s="742"/>
      <c r="U654" s="742"/>
      <c r="V654" s="742"/>
      <c r="W654" s="742" t="s">
        <v>270</v>
      </c>
      <c r="X654" s="742"/>
      <c r="Y654" s="742"/>
      <c r="Z654" s="742"/>
      <c r="AA654" s="742"/>
      <c r="AB654" s="742"/>
      <c r="AC654" s="742" t="s">
        <v>271</v>
      </c>
      <c r="AD654" s="742"/>
      <c r="AE654" s="742"/>
      <c r="AF654" s="742"/>
      <c r="AG654" s="742"/>
      <c r="AH654" s="742" t="s">
        <v>454</v>
      </c>
      <c r="AI654" s="742"/>
      <c r="AJ654" s="742"/>
      <c r="AK654" s="742"/>
      <c r="AL654" s="742"/>
      <c r="AM654" s="744" t="s">
        <v>272</v>
      </c>
      <c r="AN654" s="744"/>
      <c r="AO654" s="744"/>
      <c r="AP654" s="744"/>
      <c r="AQ654" s="744"/>
      <c r="AR654" s="744"/>
      <c r="AS654" s="744"/>
      <c r="AT654" s="742" t="s">
        <v>523</v>
      </c>
      <c r="AU654" s="742"/>
      <c r="AV654" s="742"/>
      <c r="AW654" s="742"/>
      <c r="AX654" s="742"/>
      <c r="AY654" s="742"/>
      <c r="AZ654" s="742" t="s">
        <v>273</v>
      </c>
      <c r="BA654" s="742"/>
      <c r="BB654" s="742"/>
      <c r="BC654" s="742"/>
      <c r="BD654" s="742"/>
      <c r="BE654" s="742"/>
      <c r="BF654" s="742"/>
      <c r="BG654" s="745" t="s">
        <v>199</v>
      </c>
      <c r="BH654" s="745"/>
      <c r="BI654" s="745"/>
      <c r="BJ654" s="745"/>
      <c r="BK654" s="745"/>
      <c r="BL654" s="745"/>
      <c r="BM654" s="742" t="s">
        <v>523</v>
      </c>
      <c r="BN654" s="742"/>
      <c r="BO654" s="742"/>
      <c r="BP654" s="742"/>
      <c r="BQ654" s="742"/>
    </row>
    <row r="655" spans="1:69" s="26" customFormat="1" ht="15" customHeight="1">
      <c r="B655" s="623"/>
      <c r="C655" s="623"/>
      <c r="D655" s="623"/>
      <c r="E655" s="623"/>
      <c r="F655" s="623"/>
      <c r="G655" s="623"/>
      <c r="H655" s="623"/>
      <c r="I655" s="743"/>
      <c r="J655" s="743"/>
      <c r="K655" s="743"/>
      <c r="L655" s="743"/>
      <c r="M655" s="743"/>
      <c r="N655" s="743"/>
      <c r="O655" s="743"/>
      <c r="P655" s="742"/>
      <c r="Q655" s="742"/>
      <c r="R655" s="742"/>
      <c r="S655" s="742"/>
      <c r="T655" s="742"/>
      <c r="U655" s="742"/>
      <c r="V655" s="742"/>
      <c r="W655" s="742"/>
      <c r="X655" s="742"/>
      <c r="Y655" s="742"/>
      <c r="Z655" s="742"/>
      <c r="AA655" s="742"/>
      <c r="AB655" s="742"/>
      <c r="AC655" s="742"/>
      <c r="AD655" s="742"/>
      <c r="AE655" s="742"/>
      <c r="AF655" s="742"/>
      <c r="AG655" s="742"/>
      <c r="AH655" s="742"/>
      <c r="AI655" s="742"/>
      <c r="AJ655" s="742"/>
      <c r="AK655" s="742"/>
      <c r="AL655" s="742"/>
      <c r="AM655" s="744"/>
      <c r="AN655" s="744"/>
      <c r="AO655" s="744"/>
      <c r="AP655" s="744"/>
      <c r="AQ655" s="744"/>
      <c r="AR655" s="744"/>
      <c r="AS655" s="744"/>
      <c r="AT655" s="742"/>
      <c r="AU655" s="742"/>
      <c r="AV655" s="742"/>
      <c r="AW655" s="742"/>
      <c r="AX655" s="742"/>
      <c r="AY655" s="742"/>
      <c r="AZ655" s="742"/>
      <c r="BA655" s="742"/>
      <c r="BB655" s="742"/>
      <c r="BC655" s="742"/>
      <c r="BD655" s="742"/>
      <c r="BE655" s="742"/>
      <c r="BF655" s="742"/>
      <c r="BG655" s="745"/>
      <c r="BH655" s="745"/>
      <c r="BI655" s="745"/>
      <c r="BJ655" s="745"/>
      <c r="BK655" s="745"/>
      <c r="BL655" s="745"/>
      <c r="BM655" s="742"/>
      <c r="BN655" s="742"/>
      <c r="BO655" s="742"/>
      <c r="BP655" s="742"/>
      <c r="BQ655" s="742"/>
    </row>
    <row r="656" spans="1:69" s="26" customFormat="1" ht="15" customHeight="1">
      <c r="B656" s="625" t="s">
        <v>758</v>
      </c>
      <c r="C656" s="625"/>
      <c r="D656" s="625"/>
      <c r="E656" s="625"/>
      <c r="F656" s="625"/>
      <c r="G656" s="625"/>
      <c r="H656" s="625"/>
      <c r="I656" s="741">
        <v>1980</v>
      </c>
      <c r="J656" s="741"/>
      <c r="K656" s="741"/>
      <c r="L656" s="741"/>
      <c r="M656" s="741"/>
      <c r="N656" s="741"/>
      <c r="O656" s="741"/>
      <c r="P656" s="741">
        <v>1501</v>
      </c>
      <c r="Q656" s="741"/>
      <c r="R656" s="741"/>
      <c r="S656" s="741"/>
      <c r="T656" s="741"/>
      <c r="U656" s="741"/>
      <c r="V656" s="741"/>
      <c r="W656" s="741">
        <v>479.5</v>
      </c>
      <c r="X656" s="741"/>
      <c r="Y656" s="741"/>
      <c r="Z656" s="741"/>
      <c r="AA656" s="741"/>
      <c r="AB656" s="741"/>
      <c r="AC656" s="741">
        <v>112.9</v>
      </c>
      <c r="AD656" s="741"/>
      <c r="AE656" s="741"/>
      <c r="AF656" s="741"/>
      <c r="AG656" s="741"/>
      <c r="AH656" s="741">
        <v>219.8</v>
      </c>
      <c r="AI656" s="741"/>
      <c r="AJ656" s="741"/>
      <c r="AK656" s="741"/>
      <c r="AL656" s="741"/>
      <c r="AM656" s="741">
        <v>1578.5</v>
      </c>
      <c r="AN656" s="741"/>
      <c r="AO656" s="741"/>
      <c r="AP656" s="741"/>
      <c r="AQ656" s="741"/>
      <c r="AR656" s="741"/>
      <c r="AS656" s="741"/>
      <c r="AT656" s="741">
        <v>69.3</v>
      </c>
      <c r="AU656" s="741"/>
      <c r="AV656" s="741"/>
      <c r="AW656" s="741"/>
      <c r="AX656" s="741"/>
      <c r="AY656" s="741"/>
      <c r="AZ656" s="741">
        <v>707</v>
      </c>
      <c r="BA656" s="741"/>
      <c r="BB656" s="741"/>
      <c r="BC656" s="741"/>
      <c r="BD656" s="741"/>
      <c r="BE656" s="741"/>
      <c r="BF656" s="741"/>
      <c r="BG656" s="741">
        <v>463.8</v>
      </c>
      <c r="BH656" s="741"/>
      <c r="BI656" s="741"/>
      <c r="BJ656" s="741"/>
      <c r="BK656" s="741"/>
      <c r="BL656" s="741"/>
      <c r="BM656" s="741">
        <v>330.2</v>
      </c>
      <c r="BN656" s="741"/>
      <c r="BO656" s="741"/>
      <c r="BP656" s="741"/>
      <c r="BQ656" s="741"/>
    </row>
    <row r="657" spans="1:69" s="26" customFormat="1" ht="15" customHeight="1">
      <c r="B657" s="627" t="s">
        <v>793</v>
      </c>
      <c r="C657" s="627"/>
      <c r="D657" s="627"/>
      <c r="E657" s="627"/>
      <c r="F657" s="627"/>
      <c r="G657" s="627"/>
      <c r="H657" s="627"/>
      <c r="I657" s="740">
        <v>1695.3</v>
      </c>
      <c r="J657" s="740"/>
      <c r="K657" s="740"/>
      <c r="L657" s="740"/>
      <c r="M657" s="740"/>
      <c r="N657" s="740"/>
      <c r="O657" s="740"/>
      <c r="P657" s="740">
        <v>1541</v>
      </c>
      <c r="Q657" s="740"/>
      <c r="R657" s="740"/>
      <c r="S657" s="740"/>
      <c r="T657" s="740"/>
      <c r="U657" s="740"/>
      <c r="V657" s="740"/>
      <c r="W657" s="740">
        <v>154.30000000000001</v>
      </c>
      <c r="X657" s="740"/>
      <c r="Y657" s="740"/>
      <c r="Z657" s="740"/>
      <c r="AA657" s="740"/>
      <c r="AB657" s="740"/>
      <c r="AC657" s="740">
        <v>96.6</v>
      </c>
      <c r="AD657" s="740"/>
      <c r="AE657" s="740"/>
      <c r="AF657" s="740"/>
      <c r="AG657" s="740"/>
      <c r="AH657" s="740">
        <v>188.2</v>
      </c>
      <c r="AI657" s="740"/>
      <c r="AJ657" s="740"/>
      <c r="AK657" s="740"/>
      <c r="AL657" s="740"/>
      <c r="AM657" s="740">
        <v>1351.2</v>
      </c>
      <c r="AN657" s="740"/>
      <c r="AO657" s="740"/>
      <c r="AP657" s="740"/>
      <c r="AQ657" s="740"/>
      <c r="AR657" s="740"/>
      <c r="AS657" s="740"/>
      <c r="AT657" s="740">
        <v>59.3</v>
      </c>
      <c r="AU657" s="740"/>
      <c r="AV657" s="740"/>
      <c r="AW657" s="740"/>
      <c r="AX657" s="740"/>
      <c r="AY657" s="740"/>
      <c r="AZ657" s="740">
        <v>725.7</v>
      </c>
      <c r="BA657" s="740"/>
      <c r="BB657" s="740"/>
      <c r="BC657" s="740"/>
      <c r="BD657" s="740"/>
      <c r="BE657" s="740"/>
      <c r="BF657" s="740"/>
      <c r="BG657" s="740">
        <v>476.1</v>
      </c>
      <c r="BH657" s="740"/>
      <c r="BI657" s="740"/>
      <c r="BJ657" s="740"/>
      <c r="BK657" s="740"/>
      <c r="BL657" s="740"/>
      <c r="BM657" s="740">
        <v>339.2</v>
      </c>
      <c r="BN657" s="740"/>
      <c r="BO657" s="740"/>
      <c r="BP657" s="740"/>
      <c r="BQ657" s="740"/>
    </row>
    <row r="658" spans="1:69" s="26" customFormat="1" ht="15" customHeight="1">
      <c r="B658" s="627" t="s">
        <v>817</v>
      </c>
      <c r="C658" s="627"/>
      <c r="D658" s="627"/>
      <c r="E658" s="627"/>
      <c r="F658" s="627"/>
      <c r="G658" s="627"/>
      <c r="H658" s="627"/>
      <c r="I658" s="740">
        <v>1781.3</v>
      </c>
      <c r="J658" s="740"/>
      <c r="K658" s="740"/>
      <c r="L658" s="740"/>
      <c r="M658" s="740"/>
      <c r="N658" s="740"/>
      <c r="O658" s="740"/>
      <c r="P658" s="740">
        <v>1538</v>
      </c>
      <c r="Q658" s="740"/>
      <c r="R658" s="740"/>
      <c r="S658" s="740"/>
      <c r="T658" s="740"/>
      <c r="U658" s="740"/>
      <c r="V658" s="740"/>
      <c r="W658" s="740">
        <v>243.3</v>
      </c>
      <c r="X658" s="740"/>
      <c r="Y658" s="740"/>
      <c r="Z658" s="740"/>
      <c r="AA658" s="740"/>
      <c r="AB658" s="740"/>
      <c r="AC658" s="740">
        <v>58.8</v>
      </c>
      <c r="AD658" s="740"/>
      <c r="AE658" s="740"/>
      <c r="AF658" s="740"/>
      <c r="AG658" s="740"/>
      <c r="AH658" s="740">
        <v>411.5</v>
      </c>
      <c r="AI658" s="740"/>
      <c r="AJ658" s="740"/>
      <c r="AK658" s="740"/>
      <c r="AL658" s="740"/>
      <c r="AM658" s="740">
        <v>1284.3</v>
      </c>
      <c r="AN658" s="740"/>
      <c r="AO658" s="740"/>
      <c r="AP658" s="740"/>
      <c r="AQ658" s="740"/>
      <c r="AR658" s="740"/>
      <c r="AS658" s="740"/>
      <c r="AT658" s="740">
        <v>26.7</v>
      </c>
      <c r="AU658" s="740"/>
      <c r="AV658" s="740"/>
      <c r="AW658" s="740"/>
      <c r="AX658" s="740"/>
      <c r="AY658" s="740"/>
      <c r="AZ658" s="740">
        <v>592.5</v>
      </c>
      <c r="BA658" s="740"/>
      <c r="BB658" s="740"/>
      <c r="BC658" s="740"/>
      <c r="BD658" s="740"/>
      <c r="BE658" s="740"/>
      <c r="BF658" s="740"/>
      <c r="BG658" s="740">
        <v>630.9</v>
      </c>
      <c r="BH658" s="740"/>
      <c r="BI658" s="740"/>
      <c r="BJ658" s="740"/>
      <c r="BK658" s="740"/>
      <c r="BL658" s="740"/>
      <c r="BM658" s="740">
        <v>314.60000000000002</v>
      </c>
      <c r="BN658" s="740"/>
      <c r="BO658" s="740"/>
      <c r="BP658" s="740"/>
      <c r="BQ658" s="740"/>
    </row>
    <row r="659" spans="1:69" s="26" customFormat="1" ht="15" customHeight="1">
      <c r="B659" s="627" t="s">
        <v>841</v>
      </c>
      <c r="C659" s="627"/>
      <c r="D659" s="627"/>
      <c r="E659" s="627"/>
      <c r="F659" s="627"/>
      <c r="G659" s="627"/>
      <c r="H659" s="627"/>
      <c r="I659" s="740">
        <v>1768.7</v>
      </c>
      <c r="J659" s="740"/>
      <c r="K659" s="740"/>
      <c r="L659" s="740"/>
      <c r="M659" s="740"/>
      <c r="N659" s="740"/>
      <c r="O659" s="740"/>
      <c r="P659" s="740">
        <v>1570</v>
      </c>
      <c r="Q659" s="740"/>
      <c r="R659" s="740"/>
      <c r="S659" s="740"/>
      <c r="T659" s="740"/>
      <c r="U659" s="740"/>
      <c r="V659" s="740"/>
      <c r="W659" s="740">
        <v>198.7</v>
      </c>
      <c r="X659" s="740"/>
      <c r="Y659" s="740"/>
      <c r="Z659" s="740"/>
      <c r="AA659" s="740"/>
      <c r="AB659" s="740"/>
      <c r="AC659" s="740">
        <v>52</v>
      </c>
      <c r="AD659" s="740"/>
      <c r="AE659" s="740"/>
      <c r="AF659" s="740"/>
      <c r="AG659" s="740"/>
      <c r="AH659" s="740">
        <v>373.2</v>
      </c>
      <c r="AI659" s="740"/>
      <c r="AJ659" s="740"/>
      <c r="AK659" s="740"/>
      <c r="AL659" s="740"/>
      <c r="AM659" s="740">
        <v>1320.5</v>
      </c>
      <c r="AN659" s="740"/>
      <c r="AO659" s="740"/>
      <c r="AP659" s="740"/>
      <c r="AQ659" s="740"/>
      <c r="AR659" s="740"/>
      <c r="AS659" s="740"/>
      <c r="AT659" s="740">
        <v>23</v>
      </c>
      <c r="AU659" s="740"/>
      <c r="AV659" s="740"/>
      <c r="AW659" s="740"/>
      <c r="AX659" s="740"/>
      <c r="AY659" s="740"/>
      <c r="AZ659" s="740">
        <v>599.5</v>
      </c>
      <c r="BA659" s="740"/>
      <c r="BB659" s="740"/>
      <c r="BC659" s="740"/>
      <c r="BD659" s="740"/>
      <c r="BE659" s="740"/>
      <c r="BF659" s="740"/>
      <c r="BG659" s="740">
        <v>539.20000000000005</v>
      </c>
      <c r="BH659" s="740"/>
      <c r="BI659" s="740"/>
      <c r="BJ659" s="740"/>
      <c r="BK659" s="740"/>
      <c r="BL659" s="740"/>
      <c r="BM659" s="740">
        <v>431.3</v>
      </c>
      <c r="BN659" s="740"/>
      <c r="BO659" s="740"/>
      <c r="BP659" s="740"/>
      <c r="BQ659" s="740"/>
    </row>
    <row r="660" spans="1:69" s="26" customFormat="1" ht="15" customHeight="1">
      <c r="B660" s="715" t="s">
        <v>871</v>
      </c>
      <c r="C660" s="715"/>
      <c r="D660" s="715"/>
      <c r="E660" s="715"/>
      <c r="F660" s="715"/>
      <c r="G660" s="715"/>
      <c r="H660" s="715"/>
      <c r="I660" s="739">
        <v>1745.2</v>
      </c>
      <c r="J660" s="739"/>
      <c r="K660" s="739"/>
      <c r="L660" s="739"/>
      <c r="M660" s="739"/>
      <c r="N660" s="739"/>
      <c r="O660" s="739"/>
      <c r="P660" s="739">
        <v>1537</v>
      </c>
      <c r="Q660" s="739"/>
      <c r="R660" s="739"/>
      <c r="S660" s="739"/>
      <c r="T660" s="739"/>
      <c r="U660" s="739"/>
      <c r="V660" s="739"/>
      <c r="W660" s="739">
        <v>208.2</v>
      </c>
      <c r="X660" s="739"/>
      <c r="Y660" s="739"/>
      <c r="Z660" s="739"/>
      <c r="AA660" s="739"/>
      <c r="AB660" s="739"/>
      <c r="AC660" s="739">
        <v>33.200000000000003</v>
      </c>
      <c r="AD660" s="739"/>
      <c r="AE660" s="739"/>
      <c r="AF660" s="739"/>
      <c r="AG660" s="739"/>
      <c r="AH660" s="739">
        <v>373.5</v>
      </c>
      <c r="AI660" s="739"/>
      <c r="AJ660" s="739"/>
      <c r="AK660" s="739"/>
      <c r="AL660" s="739"/>
      <c r="AM660" s="739">
        <v>1319.4</v>
      </c>
      <c r="AN660" s="739"/>
      <c r="AO660" s="739"/>
      <c r="AP660" s="739"/>
      <c r="AQ660" s="739"/>
      <c r="AR660" s="739"/>
      <c r="AS660" s="739"/>
      <c r="AT660" s="739">
        <v>19.100000000000001</v>
      </c>
      <c r="AU660" s="739"/>
      <c r="AV660" s="739"/>
      <c r="AW660" s="739"/>
      <c r="AX660" s="739"/>
      <c r="AY660" s="739"/>
      <c r="AZ660" s="739">
        <v>674.7</v>
      </c>
      <c r="BA660" s="739"/>
      <c r="BB660" s="739"/>
      <c r="BC660" s="739"/>
      <c r="BD660" s="739"/>
      <c r="BE660" s="739"/>
      <c r="BF660" s="739"/>
      <c r="BG660" s="739">
        <v>593.29999999999995</v>
      </c>
      <c r="BH660" s="739"/>
      <c r="BI660" s="739"/>
      <c r="BJ660" s="739"/>
      <c r="BK660" s="739"/>
      <c r="BL660" s="739"/>
      <c r="BM660" s="739">
        <v>269</v>
      </c>
      <c r="BN660" s="739"/>
      <c r="BO660" s="739"/>
      <c r="BP660" s="739"/>
      <c r="BQ660" s="739"/>
    </row>
    <row r="661" spans="1:69" s="26" customFormat="1" ht="15" customHeight="1">
      <c r="BQ661" s="27" t="s">
        <v>858</v>
      </c>
    </row>
    <row r="662" spans="1:69" s="26" customFormat="1" ht="15" customHeight="1"/>
    <row r="663" spans="1:69" s="26" customFormat="1" ht="15" customHeight="1">
      <c r="A663" s="26" t="s">
        <v>280</v>
      </c>
    </row>
    <row r="664" spans="1:69" s="26" customFormat="1" ht="15" hidden="1" customHeight="1"/>
    <row r="665" spans="1:69" s="26" customFormat="1" ht="15" customHeight="1">
      <c r="A665" s="26" t="s">
        <v>281</v>
      </c>
      <c r="BQ665" s="27" t="s">
        <v>475</v>
      </c>
    </row>
    <row r="666" spans="1:69" s="26" customFormat="1" ht="3.75" customHeight="1"/>
    <row r="667" spans="1:69" s="26" customFormat="1" ht="15" customHeight="1">
      <c r="B667" s="635" t="s">
        <v>12</v>
      </c>
      <c r="C667" s="636"/>
      <c r="D667" s="636"/>
      <c r="E667" s="636"/>
      <c r="F667" s="636"/>
      <c r="G667" s="636"/>
      <c r="H667" s="636"/>
      <c r="I667" s="636"/>
      <c r="J667" s="636"/>
      <c r="K667" s="636"/>
      <c r="L667" s="636"/>
      <c r="M667" s="636"/>
      <c r="N667" s="636"/>
      <c r="O667" s="636"/>
      <c r="P667" s="636"/>
      <c r="Q667" s="636"/>
      <c r="R667" s="636"/>
      <c r="S667" s="636"/>
      <c r="T667" s="637"/>
      <c r="U667" s="642" t="s">
        <v>284</v>
      </c>
      <c r="V667" s="643"/>
      <c r="W667" s="643"/>
      <c r="X667" s="643"/>
      <c r="Y667" s="643"/>
      <c r="Z667" s="643"/>
      <c r="AA667" s="643"/>
      <c r="AB667" s="643"/>
      <c r="AC667" s="643"/>
      <c r="AD667" s="643"/>
      <c r="AE667" s="643"/>
      <c r="AF667" s="643"/>
      <c r="AG667" s="643"/>
      <c r="AH667" s="643"/>
      <c r="AI667" s="643"/>
      <c r="AJ667" s="643"/>
      <c r="AK667" s="643"/>
      <c r="AL667" s="643"/>
      <c r="AM667" s="643"/>
      <c r="AN667" s="644"/>
      <c r="AO667" s="635" t="s">
        <v>285</v>
      </c>
      <c r="AP667" s="636"/>
      <c r="AQ667" s="636"/>
      <c r="AR667" s="636"/>
      <c r="AS667" s="636"/>
      <c r="AT667" s="636"/>
      <c r="AU667" s="636"/>
      <c r="AV667" s="636"/>
      <c r="AW667" s="637"/>
      <c r="AX667" s="642" t="s">
        <v>286</v>
      </c>
      <c r="AY667" s="643"/>
      <c r="AZ667" s="643"/>
      <c r="BA667" s="643"/>
      <c r="BB667" s="643"/>
      <c r="BC667" s="643"/>
      <c r="BD667" s="643"/>
      <c r="BE667" s="643"/>
      <c r="BF667" s="643"/>
      <c r="BG667" s="643"/>
      <c r="BH667" s="643"/>
      <c r="BI667" s="643"/>
      <c r="BJ667" s="643"/>
      <c r="BK667" s="643"/>
      <c r="BL667" s="643"/>
      <c r="BM667" s="643"/>
      <c r="BN667" s="643"/>
      <c r="BO667" s="643"/>
      <c r="BP667" s="643"/>
      <c r="BQ667" s="644"/>
    </row>
    <row r="668" spans="1:69" s="26" customFormat="1" ht="15" customHeight="1" thickBot="1">
      <c r="B668" s="638"/>
      <c r="C668" s="639"/>
      <c r="D668" s="639"/>
      <c r="E668" s="639"/>
      <c r="F668" s="639"/>
      <c r="G668" s="639"/>
      <c r="H668" s="639"/>
      <c r="I668" s="639"/>
      <c r="J668" s="639"/>
      <c r="K668" s="639"/>
      <c r="L668" s="639"/>
      <c r="M668" s="639"/>
      <c r="N668" s="639"/>
      <c r="O668" s="639"/>
      <c r="P668" s="639"/>
      <c r="Q668" s="639"/>
      <c r="R668" s="639"/>
      <c r="S668" s="639"/>
      <c r="T668" s="640"/>
      <c r="U668" s="642" t="s">
        <v>613</v>
      </c>
      <c r="V668" s="643"/>
      <c r="W668" s="643"/>
      <c r="X668" s="643"/>
      <c r="Y668" s="643"/>
      <c r="Z668" s="643"/>
      <c r="AA668" s="643"/>
      <c r="AB668" s="643"/>
      <c r="AC668" s="643"/>
      <c r="AD668" s="644"/>
      <c r="AE668" s="642" t="s">
        <v>283</v>
      </c>
      <c r="AF668" s="643"/>
      <c r="AG668" s="643"/>
      <c r="AH668" s="643"/>
      <c r="AI668" s="643"/>
      <c r="AJ668" s="643"/>
      <c r="AK668" s="643"/>
      <c r="AL668" s="643"/>
      <c r="AM668" s="643"/>
      <c r="AN668" s="644"/>
      <c r="AO668" s="638"/>
      <c r="AP668" s="639"/>
      <c r="AQ668" s="639"/>
      <c r="AR668" s="639"/>
      <c r="AS668" s="639"/>
      <c r="AT668" s="639"/>
      <c r="AU668" s="639"/>
      <c r="AV668" s="639"/>
      <c r="AW668" s="640"/>
      <c r="AX668" s="796" t="s">
        <v>284</v>
      </c>
      <c r="AY668" s="797"/>
      <c r="AZ668" s="797"/>
      <c r="BA668" s="797"/>
      <c r="BB668" s="797"/>
      <c r="BC668" s="797"/>
      <c r="BD668" s="797"/>
      <c r="BE668" s="797"/>
      <c r="BF668" s="797"/>
      <c r="BG668" s="798"/>
      <c r="BH668" s="796" t="s">
        <v>285</v>
      </c>
      <c r="BI668" s="797"/>
      <c r="BJ668" s="797"/>
      <c r="BK668" s="797"/>
      <c r="BL668" s="797"/>
      <c r="BM668" s="797"/>
      <c r="BN668" s="797"/>
      <c r="BO668" s="797"/>
      <c r="BP668" s="797"/>
      <c r="BQ668" s="798"/>
    </row>
    <row r="669" spans="1:69" s="26" customFormat="1" ht="15" customHeight="1" thickTop="1">
      <c r="B669" s="778" t="s">
        <v>822</v>
      </c>
      <c r="C669" s="779"/>
      <c r="D669" s="779"/>
      <c r="E669" s="779"/>
      <c r="F669" s="779"/>
      <c r="G669" s="779"/>
      <c r="H669" s="779"/>
      <c r="I669" s="780"/>
      <c r="J669" s="784" t="s">
        <v>1008</v>
      </c>
      <c r="K669" s="785"/>
      <c r="L669" s="785"/>
      <c r="M669" s="785"/>
      <c r="N669" s="785"/>
      <c r="O669" s="785"/>
      <c r="P669" s="785"/>
      <c r="Q669" s="785"/>
      <c r="R669" s="785"/>
      <c r="S669" s="785"/>
      <c r="T669" s="786"/>
      <c r="U669" s="775">
        <v>43595</v>
      </c>
      <c r="V669" s="776"/>
      <c r="W669" s="776"/>
      <c r="X669" s="776"/>
      <c r="Y669" s="776"/>
      <c r="Z669" s="776"/>
      <c r="AA669" s="776"/>
      <c r="AB669" s="776"/>
      <c r="AC669" s="776"/>
      <c r="AD669" s="777"/>
      <c r="AE669" s="775">
        <v>41639</v>
      </c>
      <c r="AF669" s="776"/>
      <c r="AG669" s="776"/>
      <c r="AH669" s="776"/>
      <c r="AI669" s="776"/>
      <c r="AJ669" s="776"/>
      <c r="AK669" s="776"/>
      <c r="AL669" s="776"/>
      <c r="AM669" s="776"/>
      <c r="AN669" s="777"/>
      <c r="AO669" s="775">
        <v>44968</v>
      </c>
      <c r="AP669" s="776"/>
      <c r="AQ669" s="776"/>
      <c r="AR669" s="776"/>
      <c r="AS669" s="776"/>
      <c r="AT669" s="776"/>
      <c r="AU669" s="776"/>
      <c r="AV669" s="776"/>
      <c r="AW669" s="777"/>
      <c r="AX669" s="775">
        <v>119</v>
      </c>
      <c r="AY669" s="776"/>
      <c r="AZ669" s="776"/>
      <c r="BA669" s="776"/>
      <c r="BB669" s="776"/>
      <c r="BC669" s="776"/>
      <c r="BD669" s="776"/>
      <c r="BE669" s="776"/>
      <c r="BF669" s="776"/>
      <c r="BG669" s="777"/>
      <c r="BH669" s="775">
        <v>123</v>
      </c>
      <c r="BI669" s="776"/>
      <c r="BJ669" s="776"/>
      <c r="BK669" s="776"/>
      <c r="BL669" s="776"/>
      <c r="BM669" s="776"/>
      <c r="BN669" s="776"/>
      <c r="BO669" s="776"/>
      <c r="BP669" s="776"/>
      <c r="BQ669" s="777"/>
    </row>
    <row r="670" spans="1:69" s="26" customFormat="1" ht="15" customHeight="1">
      <c r="B670" s="781"/>
      <c r="C670" s="782"/>
      <c r="D670" s="782"/>
      <c r="E670" s="782"/>
      <c r="F670" s="782"/>
      <c r="G670" s="782"/>
      <c r="H670" s="782"/>
      <c r="I670" s="783"/>
      <c r="J670" s="772" t="s">
        <v>1006</v>
      </c>
      <c r="K670" s="773"/>
      <c r="L670" s="773"/>
      <c r="M670" s="773"/>
      <c r="N670" s="773"/>
      <c r="O670" s="773"/>
      <c r="P670" s="773"/>
      <c r="Q670" s="773"/>
      <c r="R670" s="773"/>
      <c r="S670" s="773"/>
      <c r="T670" s="774"/>
      <c r="U670" s="769">
        <v>53471</v>
      </c>
      <c r="V670" s="770"/>
      <c r="W670" s="770"/>
      <c r="X670" s="770"/>
      <c r="Y670" s="770"/>
      <c r="Z670" s="770"/>
      <c r="AA670" s="770"/>
      <c r="AB670" s="770"/>
      <c r="AC670" s="770"/>
      <c r="AD670" s="771"/>
      <c r="AE670" s="769">
        <v>40980</v>
      </c>
      <c r="AF670" s="770"/>
      <c r="AG670" s="770"/>
      <c r="AH670" s="770"/>
      <c r="AI670" s="770"/>
      <c r="AJ670" s="770"/>
      <c r="AK670" s="770"/>
      <c r="AL670" s="770"/>
      <c r="AM670" s="770"/>
      <c r="AN670" s="771"/>
      <c r="AO670" s="769">
        <v>52937</v>
      </c>
      <c r="AP670" s="770"/>
      <c r="AQ670" s="770"/>
      <c r="AR670" s="770"/>
      <c r="AS670" s="770"/>
      <c r="AT670" s="770"/>
      <c r="AU670" s="770"/>
      <c r="AV670" s="770"/>
      <c r="AW670" s="771"/>
      <c r="AX670" s="769">
        <v>146</v>
      </c>
      <c r="AY670" s="770"/>
      <c r="AZ670" s="770"/>
      <c r="BA670" s="770"/>
      <c r="BB670" s="770"/>
      <c r="BC670" s="770"/>
      <c r="BD670" s="770"/>
      <c r="BE670" s="770"/>
      <c r="BF670" s="770"/>
      <c r="BG670" s="771"/>
      <c r="BH670" s="769">
        <v>145</v>
      </c>
      <c r="BI670" s="770"/>
      <c r="BJ670" s="770"/>
      <c r="BK670" s="770"/>
      <c r="BL670" s="770"/>
      <c r="BM670" s="770"/>
      <c r="BN670" s="770"/>
      <c r="BO670" s="770"/>
      <c r="BP670" s="770"/>
      <c r="BQ670" s="771"/>
    </row>
    <row r="671" spans="1:69" s="26" customFormat="1" ht="15" customHeight="1">
      <c r="B671" s="781"/>
      <c r="C671" s="782"/>
      <c r="D671" s="782"/>
      <c r="E671" s="782"/>
      <c r="F671" s="782"/>
      <c r="G671" s="782"/>
      <c r="H671" s="782"/>
      <c r="I671" s="783"/>
      <c r="J671" s="772" t="s">
        <v>282</v>
      </c>
      <c r="K671" s="773"/>
      <c r="L671" s="773"/>
      <c r="M671" s="773"/>
      <c r="N671" s="773"/>
      <c r="O671" s="773"/>
      <c r="P671" s="773"/>
      <c r="Q671" s="773"/>
      <c r="R671" s="773"/>
      <c r="S671" s="773"/>
      <c r="T671" s="774"/>
      <c r="U671" s="769">
        <v>606892</v>
      </c>
      <c r="V671" s="770"/>
      <c r="W671" s="770"/>
      <c r="X671" s="770"/>
      <c r="Y671" s="770"/>
      <c r="Z671" s="770"/>
      <c r="AA671" s="770"/>
      <c r="AB671" s="770"/>
      <c r="AC671" s="770"/>
      <c r="AD671" s="771"/>
      <c r="AE671" s="769">
        <v>418096</v>
      </c>
      <c r="AF671" s="770"/>
      <c r="AG671" s="770"/>
      <c r="AH671" s="770"/>
      <c r="AI671" s="770"/>
      <c r="AJ671" s="770"/>
      <c r="AK671" s="770"/>
      <c r="AL671" s="770"/>
      <c r="AM671" s="770"/>
      <c r="AN671" s="771"/>
      <c r="AO671" s="769">
        <v>612306</v>
      </c>
      <c r="AP671" s="770"/>
      <c r="AQ671" s="770"/>
      <c r="AR671" s="770"/>
      <c r="AS671" s="770"/>
      <c r="AT671" s="770"/>
      <c r="AU671" s="770"/>
      <c r="AV671" s="770"/>
      <c r="AW671" s="771"/>
      <c r="AX671" s="769">
        <v>1662</v>
      </c>
      <c r="AY671" s="770"/>
      <c r="AZ671" s="770"/>
      <c r="BA671" s="770"/>
      <c r="BB671" s="770"/>
      <c r="BC671" s="770"/>
      <c r="BD671" s="770"/>
      <c r="BE671" s="770"/>
      <c r="BF671" s="770"/>
      <c r="BG671" s="771"/>
      <c r="BH671" s="769">
        <v>1678</v>
      </c>
      <c r="BI671" s="770"/>
      <c r="BJ671" s="770"/>
      <c r="BK671" s="770"/>
      <c r="BL671" s="770"/>
      <c r="BM671" s="770"/>
      <c r="BN671" s="770"/>
      <c r="BO671" s="770"/>
      <c r="BP671" s="770"/>
      <c r="BQ671" s="771"/>
    </row>
    <row r="672" spans="1:69" s="26" customFormat="1" ht="15" customHeight="1">
      <c r="B672" s="781"/>
      <c r="C672" s="782"/>
      <c r="D672" s="782"/>
      <c r="E672" s="782"/>
      <c r="F672" s="782"/>
      <c r="G672" s="782"/>
      <c r="H672" s="782"/>
      <c r="I672" s="783"/>
      <c r="J672" s="772" t="s">
        <v>1007</v>
      </c>
      <c r="K672" s="773"/>
      <c r="L672" s="773"/>
      <c r="M672" s="773"/>
      <c r="N672" s="773"/>
      <c r="O672" s="773"/>
      <c r="P672" s="773"/>
      <c r="Q672" s="773"/>
      <c r="R672" s="773"/>
      <c r="S672" s="773"/>
      <c r="T672" s="774"/>
      <c r="U672" s="769">
        <v>19671</v>
      </c>
      <c r="V672" s="770"/>
      <c r="W672" s="770"/>
      <c r="X672" s="770"/>
      <c r="Y672" s="770"/>
      <c r="Z672" s="770"/>
      <c r="AA672" s="770"/>
      <c r="AB672" s="770"/>
      <c r="AC672" s="770"/>
      <c r="AD672" s="771"/>
      <c r="AE672" s="769">
        <v>17204</v>
      </c>
      <c r="AF672" s="770"/>
      <c r="AG672" s="770"/>
      <c r="AH672" s="770"/>
      <c r="AI672" s="770"/>
      <c r="AJ672" s="770"/>
      <c r="AK672" s="770"/>
      <c r="AL672" s="770"/>
      <c r="AM672" s="770"/>
      <c r="AN672" s="771"/>
      <c r="AO672" s="769">
        <v>20899</v>
      </c>
      <c r="AP672" s="770"/>
      <c r="AQ672" s="770"/>
      <c r="AR672" s="770"/>
      <c r="AS672" s="770"/>
      <c r="AT672" s="770"/>
      <c r="AU672" s="770"/>
      <c r="AV672" s="770"/>
      <c r="AW672" s="771"/>
      <c r="AX672" s="769">
        <v>54</v>
      </c>
      <c r="AY672" s="770"/>
      <c r="AZ672" s="770"/>
      <c r="BA672" s="770"/>
      <c r="BB672" s="770"/>
      <c r="BC672" s="770"/>
      <c r="BD672" s="770"/>
      <c r="BE672" s="770"/>
      <c r="BF672" s="770"/>
      <c r="BG672" s="771"/>
      <c r="BH672" s="769">
        <v>57</v>
      </c>
      <c r="BI672" s="770"/>
      <c r="BJ672" s="770"/>
      <c r="BK672" s="770"/>
      <c r="BL672" s="770"/>
      <c r="BM672" s="770"/>
      <c r="BN672" s="770"/>
      <c r="BO672" s="770"/>
      <c r="BP672" s="770"/>
      <c r="BQ672" s="771"/>
    </row>
    <row r="673" spans="2:69" s="26" customFormat="1" ht="15" customHeight="1" thickBot="1">
      <c r="B673" s="793"/>
      <c r="C673" s="794"/>
      <c r="D673" s="794"/>
      <c r="E673" s="794"/>
      <c r="F673" s="794"/>
      <c r="G673" s="794"/>
      <c r="H673" s="794"/>
      <c r="I673" s="795"/>
      <c r="J673" s="787" t="s">
        <v>1009</v>
      </c>
      <c r="K673" s="788"/>
      <c r="L673" s="788"/>
      <c r="M673" s="788"/>
      <c r="N673" s="788"/>
      <c r="O673" s="788"/>
      <c r="P673" s="788"/>
      <c r="Q673" s="788"/>
      <c r="R673" s="788"/>
      <c r="S673" s="788"/>
      <c r="T673" s="789"/>
      <c r="U673" s="790">
        <v>118108</v>
      </c>
      <c r="V673" s="791"/>
      <c r="W673" s="791"/>
      <c r="X673" s="791"/>
      <c r="Y673" s="791"/>
      <c r="Z673" s="791"/>
      <c r="AA673" s="791"/>
      <c r="AB673" s="791"/>
      <c r="AC673" s="791"/>
      <c r="AD673" s="792"/>
      <c r="AE673" s="790">
        <v>99320</v>
      </c>
      <c r="AF673" s="791"/>
      <c r="AG673" s="791"/>
      <c r="AH673" s="791"/>
      <c r="AI673" s="791"/>
      <c r="AJ673" s="791"/>
      <c r="AK673" s="791"/>
      <c r="AL673" s="791"/>
      <c r="AM673" s="791"/>
      <c r="AN673" s="792"/>
      <c r="AO673" s="790">
        <v>121736</v>
      </c>
      <c r="AP673" s="791"/>
      <c r="AQ673" s="791"/>
      <c r="AR673" s="791"/>
      <c r="AS673" s="791"/>
      <c r="AT673" s="791"/>
      <c r="AU673" s="791"/>
      <c r="AV673" s="791"/>
      <c r="AW673" s="792"/>
      <c r="AX673" s="790">
        <v>323</v>
      </c>
      <c r="AY673" s="791"/>
      <c r="AZ673" s="791"/>
      <c r="BA673" s="791"/>
      <c r="BB673" s="791"/>
      <c r="BC673" s="791"/>
      <c r="BD673" s="791"/>
      <c r="BE673" s="791"/>
      <c r="BF673" s="791"/>
      <c r="BG673" s="792"/>
      <c r="BH673" s="790">
        <v>333</v>
      </c>
      <c r="BI673" s="791"/>
      <c r="BJ673" s="791"/>
      <c r="BK673" s="791"/>
      <c r="BL673" s="791"/>
      <c r="BM673" s="791"/>
      <c r="BN673" s="791"/>
      <c r="BO673" s="791"/>
      <c r="BP673" s="791"/>
      <c r="BQ673" s="792"/>
    </row>
    <row r="674" spans="2:69" s="26" customFormat="1" ht="15" customHeight="1" thickTop="1">
      <c r="B674" s="778" t="s">
        <v>843</v>
      </c>
      <c r="C674" s="779"/>
      <c r="D674" s="779"/>
      <c r="E674" s="779"/>
      <c r="F674" s="779"/>
      <c r="G674" s="779"/>
      <c r="H674" s="779"/>
      <c r="I674" s="780"/>
      <c r="J674" s="784" t="s">
        <v>1008</v>
      </c>
      <c r="K674" s="785"/>
      <c r="L674" s="785"/>
      <c r="M674" s="785"/>
      <c r="N674" s="785"/>
      <c r="O674" s="785"/>
      <c r="P674" s="785"/>
      <c r="Q674" s="785"/>
      <c r="R674" s="785"/>
      <c r="S674" s="785"/>
      <c r="T674" s="786"/>
      <c r="U674" s="775">
        <v>37390</v>
      </c>
      <c r="V674" s="776"/>
      <c r="W674" s="776"/>
      <c r="X674" s="776"/>
      <c r="Y674" s="776"/>
      <c r="Z674" s="776"/>
      <c r="AA674" s="776"/>
      <c r="AB674" s="776"/>
      <c r="AC674" s="776"/>
      <c r="AD674" s="777"/>
      <c r="AE674" s="775">
        <v>35661</v>
      </c>
      <c r="AF674" s="776"/>
      <c r="AG674" s="776"/>
      <c r="AH674" s="776"/>
      <c r="AI674" s="776"/>
      <c r="AJ674" s="776"/>
      <c r="AK674" s="776"/>
      <c r="AL674" s="776"/>
      <c r="AM674" s="776"/>
      <c r="AN674" s="777"/>
      <c r="AO674" s="775">
        <v>39089</v>
      </c>
      <c r="AP674" s="776"/>
      <c r="AQ674" s="776"/>
      <c r="AR674" s="776"/>
      <c r="AS674" s="776"/>
      <c r="AT674" s="776"/>
      <c r="AU674" s="776"/>
      <c r="AV674" s="776"/>
      <c r="AW674" s="777"/>
      <c r="AX674" s="775">
        <v>102</v>
      </c>
      <c r="AY674" s="776"/>
      <c r="AZ674" s="776"/>
      <c r="BA674" s="776"/>
      <c r="BB674" s="776"/>
      <c r="BC674" s="776"/>
      <c r="BD674" s="776"/>
      <c r="BE674" s="776"/>
      <c r="BF674" s="776"/>
      <c r="BG674" s="777"/>
      <c r="BH674" s="775">
        <v>107</v>
      </c>
      <c r="BI674" s="776"/>
      <c r="BJ674" s="776"/>
      <c r="BK674" s="776"/>
      <c r="BL674" s="776"/>
      <c r="BM674" s="776"/>
      <c r="BN674" s="776"/>
      <c r="BO674" s="776"/>
      <c r="BP674" s="776"/>
      <c r="BQ674" s="777"/>
    </row>
    <row r="675" spans="2:69" s="26" customFormat="1" ht="15" customHeight="1">
      <c r="B675" s="781"/>
      <c r="C675" s="782"/>
      <c r="D675" s="782"/>
      <c r="E675" s="782"/>
      <c r="F675" s="782"/>
      <c r="G675" s="782"/>
      <c r="H675" s="782"/>
      <c r="I675" s="783"/>
      <c r="J675" s="772" t="s">
        <v>1006</v>
      </c>
      <c r="K675" s="773"/>
      <c r="L675" s="773"/>
      <c r="M675" s="773"/>
      <c r="N675" s="773"/>
      <c r="O675" s="773"/>
      <c r="P675" s="773"/>
      <c r="Q675" s="773"/>
      <c r="R675" s="773"/>
      <c r="S675" s="773"/>
      <c r="T675" s="774"/>
      <c r="U675" s="769">
        <v>51785</v>
      </c>
      <c r="V675" s="770"/>
      <c r="W675" s="770"/>
      <c r="X675" s="770"/>
      <c r="Y675" s="770"/>
      <c r="Z675" s="770"/>
      <c r="AA675" s="770"/>
      <c r="AB675" s="770"/>
      <c r="AC675" s="770"/>
      <c r="AD675" s="771"/>
      <c r="AE675" s="769">
        <v>39003</v>
      </c>
      <c r="AF675" s="770"/>
      <c r="AG675" s="770"/>
      <c r="AH675" s="770"/>
      <c r="AI675" s="770"/>
      <c r="AJ675" s="770"/>
      <c r="AK675" s="770"/>
      <c r="AL675" s="770"/>
      <c r="AM675" s="770"/>
      <c r="AN675" s="771"/>
      <c r="AO675" s="769">
        <v>50384</v>
      </c>
      <c r="AP675" s="770"/>
      <c r="AQ675" s="770"/>
      <c r="AR675" s="770"/>
      <c r="AS675" s="770"/>
      <c r="AT675" s="770"/>
      <c r="AU675" s="770"/>
      <c r="AV675" s="770"/>
      <c r="AW675" s="771"/>
      <c r="AX675" s="769">
        <v>142</v>
      </c>
      <c r="AY675" s="770"/>
      <c r="AZ675" s="770"/>
      <c r="BA675" s="770"/>
      <c r="BB675" s="770"/>
      <c r="BC675" s="770"/>
      <c r="BD675" s="770"/>
      <c r="BE675" s="770"/>
      <c r="BF675" s="770"/>
      <c r="BG675" s="771"/>
      <c r="BH675" s="769">
        <v>138</v>
      </c>
      <c r="BI675" s="770"/>
      <c r="BJ675" s="770"/>
      <c r="BK675" s="770"/>
      <c r="BL675" s="770"/>
      <c r="BM675" s="770"/>
      <c r="BN675" s="770"/>
      <c r="BO675" s="770"/>
      <c r="BP675" s="770"/>
      <c r="BQ675" s="771"/>
    </row>
    <row r="676" spans="2:69" s="26" customFormat="1" ht="15" customHeight="1">
      <c r="B676" s="781"/>
      <c r="C676" s="782"/>
      <c r="D676" s="782"/>
      <c r="E676" s="782"/>
      <c r="F676" s="782"/>
      <c r="G676" s="782"/>
      <c r="H676" s="782"/>
      <c r="I676" s="783"/>
      <c r="J676" s="772" t="s">
        <v>282</v>
      </c>
      <c r="K676" s="773"/>
      <c r="L676" s="773"/>
      <c r="M676" s="773"/>
      <c r="N676" s="773"/>
      <c r="O676" s="773"/>
      <c r="P676" s="773"/>
      <c r="Q676" s="773"/>
      <c r="R676" s="773"/>
      <c r="S676" s="773"/>
      <c r="T676" s="774"/>
      <c r="U676" s="769">
        <v>606171</v>
      </c>
      <c r="V676" s="770"/>
      <c r="W676" s="770"/>
      <c r="X676" s="770"/>
      <c r="Y676" s="770"/>
      <c r="Z676" s="770"/>
      <c r="AA676" s="770"/>
      <c r="AB676" s="770"/>
      <c r="AC676" s="770"/>
      <c r="AD676" s="771"/>
      <c r="AE676" s="769">
        <v>415368</v>
      </c>
      <c r="AF676" s="770"/>
      <c r="AG676" s="770"/>
      <c r="AH676" s="770"/>
      <c r="AI676" s="770"/>
      <c r="AJ676" s="770"/>
      <c r="AK676" s="770"/>
      <c r="AL676" s="770"/>
      <c r="AM676" s="770"/>
      <c r="AN676" s="771"/>
      <c r="AO676" s="769">
        <v>612700</v>
      </c>
      <c r="AP676" s="770"/>
      <c r="AQ676" s="770"/>
      <c r="AR676" s="770"/>
      <c r="AS676" s="770"/>
      <c r="AT676" s="770"/>
      <c r="AU676" s="770"/>
      <c r="AV676" s="770"/>
      <c r="AW676" s="771"/>
      <c r="AX676" s="769">
        <v>1661</v>
      </c>
      <c r="AY676" s="770"/>
      <c r="AZ676" s="770"/>
      <c r="BA676" s="770"/>
      <c r="BB676" s="770"/>
      <c r="BC676" s="770"/>
      <c r="BD676" s="770"/>
      <c r="BE676" s="770"/>
      <c r="BF676" s="770"/>
      <c r="BG676" s="771"/>
      <c r="BH676" s="769">
        <v>1679</v>
      </c>
      <c r="BI676" s="770"/>
      <c r="BJ676" s="770"/>
      <c r="BK676" s="770"/>
      <c r="BL676" s="770"/>
      <c r="BM676" s="770"/>
      <c r="BN676" s="770"/>
      <c r="BO676" s="770"/>
      <c r="BP676" s="770"/>
      <c r="BQ676" s="771"/>
    </row>
    <row r="677" spans="2:69" s="26" customFormat="1" ht="15" customHeight="1">
      <c r="B677" s="781"/>
      <c r="C677" s="782"/>
      <c r="D677" s="782"/>
      <c r="E677" s="782"/>
      <c r="F677" s="782"/>
      <c r="G677" s="782"/>
      <c r="H677" s="782"/>
      <c r="I677" s="783"/>
      <c r="J677" s="772" t="s">
        <v>1007</v>
      </c>
      <c r="K677" s="773"/>
      <c r="L677" s="773"/>
      <c r="M677" s="773"/>
      <c r="N677" s="773"/>
      <c r="O677" s="773"/>
      <c r="P677" s="773"/>
      <c r="Q677" s="773"/>
      <c r="R677" s="773"/>
      <c r="S677" s="773"/>
      <c r="T677" s="774"/>
      <c r="U677" s="769">
        <v>19008</v>
      </c>
      <c r="V677" s="770"/>
      <c r="W677" s="770"/>
      <c r="X677" s="770"/>
      <c r="Y677" s="770"/>
      <c r="Z677" s="770"/>
      <c r="AA677" s="770"/>
      <c r="AB677" s="770"/>
      <c r="AC677" s="770"/>
      <c r="AD677" s="771"/>
      <c r="AE677" s="769">
        <v>16574</v>
      </c>
      <c r="AF677" s="770"/>
      <c r="AG677" s="770"/>
      <c r="AH677" s="770"/>
      <c r="AI677" s="770"/>
      <c r="AJ677" s="770"/>
      <c r="AK677" s="770"/>
      <c r="AL677" s="770"/>
      <c r="AM677" s="770"/>
      <c r="AN677" s="771"/>
      <c r="AO677" s="769">
        <v>20236</v>
      </c>
      <c r="AP677" s="770"/>
      <c r="AQ677" s="770"/>
      <c r="AR677" s="770"/>
      <c r="AS677" s="770"/>
      <c r="AT677" s="770"/>
      <c r="AU677" s="770"/>
      <c r="AV677" s="770"/>
      <c r="AW677" s="771"/>
      <c r="AX677" s="769">
        <v>52</v>
      </c>
      <c r="AY677" s="770"/>
      <c r="AZ677" s="770"/>
      <c r="BA677" s="770"/>
      <c r="BB677" s="770"/>
      <c r="BC677" s="770"/>
      <c r="BD677" s="770"/>
      <c r="BE677" s="770"/>
      <c r="BF677" s="770"/>
      <c r="BG677" s="771"/>
      <c r="BH677" s="769">
        <v>55</v>
      </c>
      <c r="BI677" s="770"/>
      <c r="BJ677" s="770"/>
      <c r="BK677" s="770"/>
      <c r="BL677" s="770"/>
      <c r="BM677" s="770"/>
      <c r="BN677" s="770"/>
      <c r="BO677" s="770"/>
      <c r="BP677" s="770"/>
      <c r="BQ677" s="771"/>
    </row>
    <row r="678" spans="2:69" s="26" customFormat="1" ht="15" customHeight="1" thickBot="1">
      <c r="B678" s="648"/>
      <c r="C678" s="649"/>
      <c r="D678" s="649"/>
      <c r="E678" s="649"/>
      <c r="F678" s="649"/>
      <c r="G678" s="649"/>
      <c r="H678" s="649"/>
      <c r="I678" s="650"/>
      <c r="J678" s="787" t="s">
        <v>1009</v>
      </c>
      <c r="K678" s="788"/>
      <c r="L678" s="788"/>
      <c r="M678" s="788"/>
      <c r="N678" s="788"/>
      <c r="O678" s="788"/>
      <c r="P678" s="788"/>
      <c r="Q678" s="788"/>
      <c r="R678" s="788"/>
      <c r="S678" s="788"/>
      <c r="T678" s="789"/>
      <c r="U678" s="766">
        <v>119424</v>
      </c>
      <c r="V678" s="767"/>
      <c r="W678" s="767"/>
      <c r="X678" s="767"/>
      <c r="Y678" s="767"/>
      <c r="Z678" s="767"/>
      <c r="AA678" s="767"/>
      <c r="AB678" s="767"/>
      <c r="AC678" s="767"/>
      <c r="AD678" s="768"/>
      <c r="AE678" s="766">
        <v>100635</v>
      </c>
      <c r="AF678" s="767"/>
      <c r="AG678" s="767"/>
      <c r="AH678" s="767"/>
      <c r="AI678" s="767"/>
      <c r="AJ678" s="767"/>
      <c r="AK678" s="767"/>
      <c r="AL678" s="767"/>
      <c r="AM678" s="767"/>
      <c r="AN678" s="768"/>
      <c r="AO678" s="766">
        <v>123238</v>
      </c>
      <c r="AP678" s="767"/>
      <c r="AQ678" s="767"/>
      <c r="AR678" s="767"/>
      <c r="AS678" s="767"/>
      <c r="AT678" s="767"/>
      <c r="AU678" s="767"/>
      <c r="AV678" s="767"/>
      <c r="AW678" s="768"/>
      <c r="AX678" s="766">
        <v>327</v>
      </c>
      <c r="AY678" s="767"/>
      <c r="AZ678" s="767"/>
      <c r="BA678" s="767"/>
      <c r="BB678" s="767"/>
      <c r="BC678" s="767"/>
      <c r="BD678" s="767"/>
      <c r="BE678" s="767"/>
      <c r="BF678" s="767"/>
      <c r="BG678" s="768"/>
      <c r="BH678" s="766">
        <v>338</v>
      </c>
      <c r="BI678" s="767"/>
      <c r="BJ678" s="767"/>
      <c r="BK678" s="767"/>
      <c r="BL678" s="767"/>
      <c r="BM678" s="767"/>
      <c r="BN678" s="767"/>
      <c r="BO678" s="767"/>
      <c r="BP678" s="767"/>
      <c r="BQ678" s="768"/>
    </row>
    <row r="679" spans="2:69" s="26" customFormat="1" ht="15" customHeight="1" thickTop="1">
      <c r="B679" s="778" t="s">
        <v>857</v>
      </c>
      <c r="C679" s="779"/>
      <c r="D679" s="779"/>
      <c r="E679" s="779"/>
      <c r="F679" s="779"/>
      <c r="G679" s="779"/>
      <c r="H679" s="779"/>
      <c r="I679" s="780"/>
      <c r="J679" s="784" t="s">
        <v>1008</v>
      </c>
      <c r="K679" s="785"/>
      <c r="L679" s="785"/>
      <c r="M679" s="785"/>
      <c r="N679" s="785"/>
      <c r="O679" s="785"/>
      <c r="P679" s="785"/>
      <c r="Q679" s="785"/>
      <c r="R679" s="785"/>
      <c r="S679" s="785"/>
      <c r="T679" s="786"/>
      <c r="U679" s="775">
        <v>42241</v>
      </c>
      <c r="V679" s="776"/>
      <c r="W679" s="776"/>
      <c r="X679" s="776"/>
      <c r="Y679" s="776"/>
      <c r="Z679" s="776"/>
      <c r="AA679" s="776"/>
      <c r="AB679" s="776"/>
      <c r="AC679" s="776"/>
      <c r="AD679" s="777"/>
      <c r="AE679" s="775">
        <v>40610</v>
      </c>
      <c r="AF679" s="776"/>
      <c r="AG679" s="776"/>
      <c r="AH679" s="776"/>
      <c r="AI679" s="776"/>
      <c r="AJ679" s="776"/>
      <c r="AK679" s="776"/>
      <c r="AL679" s="776"/>
      <c r="AM679" s="776"/>
      <c r="AN679" s="777"/>
      <c r="AO679" s="775">
        <v>43754</v>
      </c>
      <c r="AP679" s="776"/>
      <c r="AQ679" s="776"/>
      <c r="AR679" s="776"/>
      <c r="AS679" s="776"/>
      <c r="AT679" s="776"/>
      <c r="AU679" s="776"/>
      <c r="AV679" s="776"/>
      <c r="AW679" s="777"/>
      <c r="AX679" s="775">
        <v>116</v>
      </c>
      <c r="AY679" s="776"/>
      <c r="AZ679" s="776"/>
      <c r="BA679" s="776"/>
      <c r="BB679" s="776"/>
      <c r="BC679" s="776"/>
      <c r="BD679" s="776"/>
      <c r="BE679" s="776"/>
      <c r="BF679" s="776"/>
      <c r="BG679" s="777"/>
      <c r="BH679" s="775">
        <v>120</v>
      </c>
      <c r="BI679" s="776"/>
      <c r="BJ679" s="776"/>
      <c r="BK679" s="776"/>
      <c r="BL679" s="776"/>
      <c r="BM679" s="776"/>
      <c r="BN679" s="776"/>
      <c r="BO679" s="776"/>
      <c r="BP679" s="776"/>
      <c r="BQ679" s="777"/>
    </row>
    <row r="680" spans="2:69" s="26" customFormat="1" ht="15" customHeight="1">
      <c r="B680" s="781"/>
      <c r="C680" s="782"/>
      <c r="D680" s="782"/>
      <c r="E680" s="782"/>
      <c r="F680" s="782"/>
      <c r="G680" s="782"/>
      <c r="H680" s="782"/>
      <c r="I680" s="783"/>
      <c r="J680" s="772" t="s">
        <v>1006</v>
      </c>
      <c r="K680" s="773"/>
      <c r="L680" s="773"/>
      <c r="M680" s="773"/>
      <c r="N680" s="773"/>
      <c r="O680" s="773"/>
      <c r="P680" s="773"/>
      <c r="Q680" s="773"/>
      <c r="R680" s="773"/>
      <c r="S680" s="773"/>
      <c r="T680" s="774"/>
      <c r="U680" s="769">
        <v>49827</v>
      </c>
      <c r="V680" s="770"/>
      <c r="W680" s="770"/>
      <c r="X680" s="770"/>
      <c r="Y680" s="770"/>
      <c r="Z680" s="770"/>
      <c r="AA680" s="770"/>
      <c r="AB680" s="770"/>
      <c r="AC680" s="770"/>
      <c r="AD680" s="771"/>
      <c r="AE680" s="769">
        <v>37969</v>
      </c>
      <c r="AF680" s="770"/>
      <c r="AG680" s="770"/>
      <c r="AH680" s="770"/>
      <c r="AI680" s="770"/>
      <c r="AJ680" s="770"/>
      <c r="AK680" s="770"/>
      <c r="AL680" s="770"/>
      <c r="AM680" s="770"/>
      <c r="AN680" s="771"/>
      <c r="AO680" s="769">
        <v>49260</v>
      </c>
      <c r="AP680" s="770"/>
      <c r="AQ680" s="770"/>
      <c r="AR680" s="770"/>
      <c r="AS680" s="770"/>
      <c r="AT680" s="770"/>
      <c r="AU680" s="770"/>
      <c r="AV680" s="770"/>
      <c r="AW680" s="771"/>
      <c r="AX680" s="769">
        <v>137</v>
      </c>
      <c r="AY680" s="770"/>
      <c r="AZ680" s="770"/>
      <c r="BA680" s="770"/>
      <c r="BB680" s="770"/>
      <c r="BC680" s="770"/>
      <c r="BD680" s="770"/>
      <c r="BE680" s="770"/>
      <c r="BF680" s="770"/>
      <c r="BG680" s="771"/>
      <c r="BH680" s="769">
        <v>135</v>
      </c>
      <c r="BI680" s="770"/>
      <c r="BJ680" s="770"/>
      <c r="BK680" s="770"/>
      <c r="BL680" s="770"/>
      <c r="BM680" s="770"/>
      <c r="BN680" s="770"/>
      <c r="BO680" s="770"/>
      <c r="BP680" s="770"/>
      <c r="BQ680" s="771"/>
    </row>
    <row r="681" spans="2:69" s="26" customFormat="1" ht="15" customHeight="1">
      <c r="B681" s="781"/>
      <c r="C681" s="782"/>
      <c r="D681" s="782"/>
      <c r="E681" s="782"/>
      <c r="F681" s="782"/>
      <c r="G681" s="782"/>
      <c r="H681" s="782"/>
      <c r="I681" s="783"/>
      <c r="J681" s="772" t="s">
        <v>282</v>
      </c>
      <c r="K681" s="773"/>
      <c r="L681" s="773"/>
      <c r="M681" s="773"/>
      <c r="N681" s="773"/>
      <c r="O681" s="773"/>
      <c r="P681" s="773"/>
      <c r="Q681" s="773"/>
      <c r="R681" s="773"/>
      <c r="S681" s="773"/>
      <c r="T681" s="774"/>
      <c r="U681" s="769">
        <v>644956</v>
      </c>
      <c r="V681" s="770"/>
      <c r="W681" s="770"/>
      <c r="X681" s="770"/>
      <c r="Y681" s="770"/>
      <c r="Z681" s="770"/>
      <c r="AA681" s="770"/>
      <c r="AB681" s="770"/>
      <c r="AC681" s="770"/>
      <c r="AD681" s="771"/>
      <c r="AE681" s="769">
        <v>446295</v>
      </c>
      <c r="AF681" s="770"/>
      <c r="AG681" s="770"/>
      <c r="AH681" s="770"/>
      <c r="AI681" s="770"/>
      <c r="AJ681" s="770"/>
      <c r="AK681" s="770"/>
      <c r="AL681" s="770"/>
      <c r="AM681" s="770"/>
      <c r="AN681" s="771"/>
      <c r="AO681" s="769">
        <v>650850</v>
      </c>
      <c r="AP681" s="770"/>
      <c r="AQ681" s="770"/>
      <c r="AR681" s="770"/>
      <c r="AS681" s="770"/>
      <c r="AT681" s="770"/>
      <c r="AU681" s="770"/>
      <c r="AV681" s="770"/>
      <c r="AW681" s="771"/>
      <c r="AX681" s="769">
        <v>1767</v>
      </c>
      <c r="AY681" s="770"/>
      <c r="AZ681" s="770"/>
      <c r="BA681" s="770"/>
      <c r="BB681" s="770"/>
      <c r="BC681" s="770"/>
      <c r="BD681" s="770"/>
      <c r="BE681" s="770"/>
      <c r="BF681" s="770"/>
      <c r="BG681" s="771"/>
      <c r="BH681" s="769">
        <v>1783</v>
      </c>
      <c r="BI681" s="770"/>
      <c r="BJ681" s="770"/>
      <c r="BK681" s="770"/>
      <c r="BL681" s="770"/>
      <c r="BM681" s="770"/>
      <c r="BN681" s="770"/>
      <c r="BO681" s="770"/>
      <c r="BP681" s="770"/>
      <c r="BQ681" s="771"/>
    </row>
    <row r="682" spans="2:69" s="26" customFormat="1" ht="15" customHeight="1">
      <c r="B682" s="781"/>
      <c r="C682" s="782"/>
      <c r="D682" s="782"/>
      <c r="E682" s="782"/>
      <c r="F682" s="782"/>
      <c r="G682" s="782"/>
      <c r="H682" s="782"/>
      <c r="I682" s="783"/>
      <c r="J682" s="772" t="s">
        <v>1007</v>
      </c>
      <c r="K682" s="773"/>
      <c r="L682" s="773"/>
      <c r="M682" s="773"/>
      <c r="N682" s="773"/>
      <c r="O682" s="773"/>
      <c r="P682" s="773"/>
      <c r="Q682" s="773"/>
      <c r="R682" s="773"/>
      <c r="S682" s="773"/>
      <c r="T682" s="774"/>
      <c r="U682" s="769">
        <v>20835</v>
      </c>
      <c r="V682" s="770"/>
      <c r="W682" s="770"/>
      <c r="X682" s="770"/>
      <c r="Y682" s="770"/>
      <c r="Z682" s="770"/>
      <c r="AA682" s="770"/>
      <c r="AB682" s="770"/>
      <c r="AC682" s="770"/>
      <c r="AD682" s="771"/>
      <c r="AE682" s="769">
        <v>18113</v>
      </c>
      <c r="AF682" s="770"/>
      <c r="AG682" s="770"/>
      <c r="AH682" s="770"/>
      <c r="AI682" s="770"/>
      <c r="AJ682" s="770"/>
      <c r="AK682" s="770"/>
      <c r="AL682" s="770"/>
      <c r="AM682" s="770"/>
      <c r="AN682" s="771"/>
      <c r="AO682" s="769">
        <v>21308</v>
      </c>
      <c r="AP682" s="770"/>
      <c r="AQ682" s="770"/>
      <c r="AR682" s="770"/>
      <c r="AS682" s="770"/>
      <c r="AT682" s="770"/>
      <c r="AU682" s="770"/>
      <c r="AV682" s="770"/>
      <c r="AW682" s="771"/>
      <c r="AX682" s="769">
        <v>57</v>
      </c>
      <c r="AY682" s="770"/>
      <c r="AZ682" s="770"/>
      <c r="BA682" s="770"/>
      <c r="BB682" s="770"/>
      <c r="BC682" s="770"/>
      <c r="BD682" s="770"/>
      <c r="BE682" s="770"/>
      <c r="BF682" s="770"/>
      <c r="BG682" s="771"/>
      <c r="BH682" s="769">
        <v>58</v>
      </c>
      <c r="BI682" s="770"/>
      <c r="BJ682" s="770"/>
      <c r="BK682" s="770"/>
      <c r="BL682" s="770"/>
      <c r="BM682" s="770"/>
      <c r="BN682" s="770"/>
      <c r="BO682" s="770"/>
      <c r="BP682" s="770"/>
      <c r="BQ682" s="771"/>
    </row>
    <row r="683" spans="2:69" s="26" customFormat="1" ht="15" customHeight="1" thickBot="1">
      <c r="B683" s="648"/>
      <c r="C683" s="649"/>
      <c r="D683" s="649"/>
      <c r="E683" s="649"/>
      <c r="F683" s="649"/>
      <c r="G683" s="649"/>
      <c r="H683" s="649"/>
      <c r="I683" s="650"/>
      <c r="J683" s="787" t="s">
        <v>1009</v>
      </c>
      <c r="K683" s="788"/>
      <c r="L683" s="788"/>
      <c r="M683" s="788"/>
      <c r="N683" s="788"/>
      <c r="O683" s="788"/>
      <c r="P683" s="788"/>
      <c r="Q683" s="788"/>
      <c r="R683" s="788"/>
      <c r="S683" s="788"/>
      <c r="T683" s="789"/>
      <c r="U683" s="766">
        <v>129609</v>
      </c>
      <c r="V683" s="767"/>
      <c r="W683" s="767"/>
      <c r="X683" s="767"/>
      <c r="Y683" s="767"/>
      <c r="Z683" s="767"/>
      <c r="AA683" s="767"/>
      <c r="AB683" s="767"/>
      <c r="AC683" s="767"/>
      <c r="AD683" s="768"/>
      <c r="AE683" s="766">
        <v>110225</v>
      </c>
      <c r="AF683" s="767"/>
      <c r="AG683" s="767"/>
      <c r="AH683" s="767"/>
      <c r="AI683" s="767"/>
      <c r="AJ683" s="767"/>
      <c r="AK683" s="767"/>
      <c r="AL683" s="767"/>
      <c r="AM683" s="767"/>
      <c r="AN683" s="768"/>
      <c r="AO683" s="766">
        <v>131919</v>
      </c>
      <c r="AP683" s="767"/>
      <c r="AQ683" s="767"/>
      <c r="AR683" s="767"/>
      <c r="AS683" s="767"/>
      <c r="AT683" s="767"/>
      <c r="AU683" s="767"/>
      <c r="AV683" s="767"/>
      <c r="AW683" s="768"/>
      <c r="AX683" s="766">
        <v>355</v>
      </c>
      <c r="AY683" s="767"/>
      <c r="AZ683" s="767"/>
      <c r="BA683" s="767"/>
      <c r="BB683" s="767"/>
      <c r="BC683" s="767"/>
      <c r="BD683" s="767"/>
      <c r="BE683" s="767"/>
      <c r="BF683" s="767"/>
      <c r="BG683" s="768"/>
      <c r="BH683" s="766">
        <v>361</v>
      </c>
      <c r="BI683" s="767"/>
      <c r="BJ683" s="767"/>
      <c r="BK683" s="767"/>
      <c r="BL683" s="767"/>
      <c r="BM683" s="767"/>
      <c r="BN683" s="767"/>
      <c r="BO683" s="767"/>
      <c r="BP683" s="767"/>
      <c r="BQ683" s="768"/>
    </row>
    <row r="684" spans="2:69" s="26" customFormat="1" ht="15" customHeight="1" thickTop="1">
      <c r="B684" s="778" t="s">
        <v>866</v>
      </c>
      <c r="C684" s="779"/>
      <c r="D684" s="779"/>
      <c r="E684" s="779"/>
      <c r="F684" s="779"/>
      <c r="G684" s="779"/>
      <c r="H684" s="779"/>
      <c r="I684" s="780"/>
      <c r="J684" s="784" t="s">
        <v>1008</v>
      </c>
      <c r="K684" s="785"/>
      <c r="L684" s="785"/>
      <c r="M684" s="785"/>
      <c r="N684" s="785"/>
      <c r="O684" s="785"/>
      <c r="P684" s="785"/>
      <c r="Q684" s="785"/>
      <c r="R684" s="785"/>
      <c r="S684" s="785"/>
      <c r="T684" s="786"/>
      <c r="U684" s="775">
        <v>39816</v>
      </c>
      <c r="V684" s="776"/>
      <c r="W684" s="776"/>
      <c r="X684" s="776"/>
      <c r="Y684" s="776"/>
      <c r="Z684" s="776"/>
      <c r="AA684" s="776"/>
      <c r="AB684" s="776"/>
      <c r="AC684" s="776"/>
      <c r="AD684" s="777"/>
      <c r="AE684" s="775">
        <v>38498</v>
      </c>
      <c r="AF684" s="776"/>
      <c r="AG684" s="776"/>
      <c r="AH684" s="776"/>
      <c r="AI684" s="776"/>
      <c r="AJ684" s="776"/>
      <c r="AK684" s="776"/>
      <c r="AL684" s="776"/>
      <c r="AM684" s="776"/>
      <c r="AN684" s="777"/>
      <c r="AO684" s="775">
        <v>41374</v>
      </c>
      <c r="AP684" s="776"/>
      <c r="AQ684" s="776"/>
      <c r="AR684" s="776"/>
      <c r="AS684" s="776"/>
      <c r="AT684" s="776"/>
      <c r="AU684" s="776"/>
      <c r="AV684" s="776"/>
      <c r="AW684" s="777"/>
      <c r="AX684" s="775">
        <f>SUM(U684/365)</f>
        <v>109.08493150684932</v>
      </c>
      <c r="AY684" s="776"/>
      <c r="AZ684" s="776"/>
      <c r="BA684" s="776"/>
      <c r="BB684" s="776"/>
      <c r="BC684" s="776"/>
      <c r="BD684" s="776"/>
      <c r="BE684" s="776"/>
      <c r="BF684" s="776"/>
      <c r="BG684" s="777"/>
      <c r="BH684" s="775">
        <f>SUM(AE684/365)</f>
        <v>105.47397260273972</v>
      </c>
      <c r="BI684" s="776"/>
      <c r="BJ684" s="776"/>
      <c r="BK684" s="776"/>
      <c r="BL684" s="776"/>
      <c r="BM684" s="776"/>
      <c r="BN684" s="776"/>
      <c r="BO684" s="776"/>
      <c r="BP684" s="776"/>
      <c r="BQ684" s="777"/>
    </row>
    <row r="685" spans="2:69" s="26" customFormat="1" ht="15" customHeight="1">
      <c r="B685" s="781"/>
      <c r="C685" s="782"/>
      <c r="D685" s="782"/>
      <c r="E685" s="782"/>
      <c r="F685" s="782"/>
      <c r="G685" s="782"/>
      <c r="H685" s="782"/>
      <c r="I685" s="783"/>
      <c r="J685" s="772" t="s">
        <v>1006</v>
      </c>
      <c r="K685" s="773"/>
      <c r="L685" s="773"/>
      <c r="M685" s="773"/>
      <c r="N685" s="773"/>
      <c r="O685" s="773"/>
      <c r="P685" s="773"/>
      <c r="Q685" s="773"/>
      <c r="R685" s="773"/>
      <c r="S685" s="773"/>
      <c r="T685" s="774"/>
      <c r="U685" s="769">
        <v>48134</v>
      </c>
      <c r="V685" s="770"/>
      <c r="W685" s="770"/>
      <c r="X685" s="770"/>
      <c r="Y685" s="770"/>
      <c r="Z685" s="770"/>
      <c r="AA685" s="770"/>
      <c r="AB685" s="770"/>
      <c r="AC685" s="770"/>
      <c r="AD685" s="771"/>
      <c r="AE685" s="769">
        <v>35602</v>
      </c>
      <c r="AF685" s="770"/>
      <c r="AG685" s="770"/>
      <c r="AH685" s="770"/>
      <c r="AI685" s="770"/>
      <c r="AJ685" s="770"/>
      <c r="AK685" s="770"/>
      <c r="AL685" s="770"/>
      <c r="AM685" s="770"/>
      <c r="AN685" s="771"/>
      <c r="AO685" s="769">
        <v>45947</v>
      </c>
      <c r="AP685" s="770"/>
      <c r="AQ685" s="770"/>
      <c r="AR685" s="770"/>
      <c r="AS685" s="770"/>
      <c r="AT685" s="770"/>
      <c r="AU685" s="770"/>
      <c r="AV685" s="770"/>
      <c r="AW685" s="771"/>
      <c r="AX685" s="769">
        <f>SUM(U685/365)</f>
        <v>131.87397260273971</v>
      </c>
      <c r="AY685" s="770"/>
      <c r="AZ685" s="770"/>
      <c r="BA685" s="770"/>
      <c r="BB685" s="770"/>
      <c r="BC685" s="770"/>
      <c r="BD685" s="770"/>
      <c r="BE685" s="770"/>
      <c r="BF685" s="770"/>
      <c r="BG685" s="771"/>
      <c r="BH685" s="769">
        <f>SUM(AE685/365)</f>
        <v>97.539726027397265</v>
      </c>
      <c r="BI685" s="770"/>
      <c r="BJ685" s="770"/>
      <c r="BK685" s="770"/>
      <c r="BL685" s="770"/>
      <c r="BM685" s="770"/>
      <c r="BN685" s="770"/>
      <c r="BO685" s="770"/>
      <c r="BP685" s="770"/>
      <c r="BQ685" s="771"/>
    </row>
    <row r="686" spans="2:69" s="26" customFormat="1" ht="15" customHeight="1">
      <c r="B686" s="781"/>
      <c r="C686" s="782"/>
      <c r="D686" s="782"/>
      <c r="E686" s="782"/>
      <c r="F686" s="782"/>
      <c r="G686" s="782"/>
      <c r="H686" s="782"/>
      <c r="I686" s="783"/>
      <c r="J686" s="772" t="s">
        <v>282</v>
      </c>
      <c r="K686" s="773"/>
      <c r="L686" s="773"/>
      <c r="M686" s="773"/>
      <c r="N686" s="773"/>
      <c r="O686" s="773"/>
      <c r="P686" s="773"/>
      <c r="Q686" s="773"/>
      <c r="R686" s="773"/>
      <c r="S686" s="773"/>
      <c r="T686" s="774"/>
      <c r="U686" s="769">
        <v>621149</v>
      </c>
      <c r="V686" s="770"/>
      <c r="W686" s="770"/>
      <c r="X686" s="770"/>
      <c r="Y686" s="770"/>
      <c r="Z686" s="770"/>
      <c r="AA686" s="770"/>
      <c r="AB686" s="770"/>
      <c r="AC686" s="770"/>
      <c r="AD686" s="771"/>
      <c r="AE686" s="769">
        <v>426260</v>
      </c>
      <c r="AF686" s="770"/>
      <c r="AG686" s="770"/>
      <c r="AH686" s="770"/>
      <c r="AI686" s="770"/>
      <c r="AJ686" s="770"/>
      <c r="AK686" s="770"/>
      <c r="AL686" s="770"/>
      <c r="AM686" s="770"/>
      <c r="AN686" s="771"/>
      <c r="AO686" s="769">
        <v>631836</v>
      </c>
      <c r="AP686" s="770"/>
      <c r="AQ686" s="770"/>
      <c r="AR686" s="770"/>
      <c r="AS686" s="770"/>
      <c r="AT686" s="770"/>
      <c r="AU686" s="770"/>
      <c r="AV686" s="770"/>
      <c r="AW686" s="771"/>
      <c r="AX686" s="769">
        <f>SUM(U686/365)</f>
        <v>1701.7780821917809</v>
      </c>
      <c r="AY686" s="770"/>
      <c r="AZ686" s="770"/>
      <c r="BA686" s="770"/>
      <c r="BB686" s="770"/>
      <c r="BC686" s="770"/>
      <c r="BD686" s="770"/>
      <c r="BE686" s="770"/>
      <c r="BF686" s="770"/>
      <c r="BG686" s="771"/>
      <c r="BH686" s="769">
        <f>SUM(AE686/365)</f>
        <v>1167.8356164383561</v>
      </c>
      <c r="BI686" s="770"/>
      <c r="BJ686" s="770"/>
      <c r="BK686" s="770"/>
      <c r="BL686" s="770"/>
      <c r="BM686" s="770"/>
      <c r="BN686" s="770"/>
      <c r="BO686" s="770"/>
      <c r="BP686" s="770"/>
      <c r="BQ686" s="771"/>
    </row>
    <row r="687" spans="2:69" s="26" customFormat="1" ht="15" customHeight="1">
      <c r="B687" s="781"/>
      <c r="C687" s="782"/>
      <c r="D687" s="782"/>
      <c r="E687" s="782"/>
      <c r="F687" s="782"/>
      <c r="G687" s="782"/>
      <c r="H687" s="782"/>
      <c r="I687" s="783"/>
      <c r="J687" s="772" t="s">
        <v>1007</v>
      </c>
      <c r="K687" s="773"/>
      <c r="L687" s="773"/>
      <c r="M687" s="773"/>
      <c r="N687" s="773"/>
      <c r="O687" s="773"/>
      <c r="P687" s="773"/>
      <c r="Q687" s="773"/>
      <c r="R687" s="773"/>
      <c r="S687" s="773"/>
      <c r="T687" s="774"/>
      <c r="U687" s="769">
        <v>19688</v>
      </c>
      <c r="V687" s="770"/>
      <c r="W687" s="770"/>
      <c r="X687" s="770"/>
      <c r="Y687" s="770"/>
      <c r="Z687" s="770"/>
      <c r="AA687" s="770"/>
      <c r="AB687" s="770"/>
      <c r="AC687" s="770"/>
      <c r="AD687" s="771"/>
      <c r="AE687" s="769">
        <v>15861</v>
      </c>
      <c r="AF687" s="770"/>
      <c r="AG687" s="770"/>
      <c r="AH687" s="770"/>
      <c r="AI687" s="770"/>
      <c r="AJ687" s="770"/>
      <c r="AK687" s="770"/>
      <c r="AL687" s="770"/>
      <c r="AM687" s="770"/>
      <c r="AN687" s="771"/>
      <c r="AO687" s="769">
        <v>20047</v>
      </c>
      <c r="AP687" s="770"/>
      <c r="AQ687" s="770"/>
      <c r="AR687" s="770"/>
      <c r="AS687" s="770"/>
      <c r="AT687" s="770"/>
      <c r="AU687" s="770"/>
      <c r="AV687" s="770"/>
      <c r="AW687" s="771"/>
      <c r="AX687" s="769">
        <f>SUM(U687/365)</f>
        <v>53.939726027397263</v>
      </c>
      <c r="AY687" s="770"/>
      <c r="AZ687" s="770"/>
      <c r="BA687" s="770"/>
      <c r="BB687" s="770"/>
      <c r="BC687" s="770"/>
      <c r="BD687" s="770"/>
      <c r="BE687" s="770"/>
      <c r="BF687" s="770"/>
      <c r="BG687" s="771"/>
      <c r="BH687" s="769">
        <f>SUM(AE687/365)</f>
        <v>43.454794520547942</v>
      </c>
      <c r="BI687" s="770"/>
      <c r="BJ687" s="770"/>
      <c r="BK687" s="770"/>
      <c r="BL687" s="770"/>
      <c r="BM687" s="770"/>
      <c r="BN687" s="770"/>
      <c r="BO687" s="770"/>
      <c r="BP687" s="770"/>
      <c r="BQ687" s="771"/>
    </row>
    <row r="688" spans="2:69" s="26" customFormat="1" ht="15" customHeight="1" thickBot="1">
      <c r="B688" s="648"/>
      <c r="C688" s="649"/>
      <c r="D688" s="649"/>
      <c r="E688" s="649"/>
      <c r="F688" s="649"/>
      <c r="G688" s="649"/>
      <c r="H688" s="649"/>
      <c r="I688" s="650"/>
      <c r="J688" s="763" t="s">
        <v>1009</v>
      </c>
      <c r="K688" s="764"/>
      <c r="L688" s="764"/>
      <c r="M688" s="764"/>
      <c r="N688" s="764"/>
      <c r="O688" s="764"/>
      <c r="P688" s="764"/>
      <c r="Q688" s="764"/>
      <c r="R688" s="764"/>
      <c r="S688" s="764"/>
      <c r="T688" s="765"/>
      <c r="U688" s="766">
        <v>124454</v>
      </c>
      <c r="V688" s="767"/>
      <c r="W688" s="767"/>
      <c r="X688" s="767"/>
      <c r="Y688" s="767"/>
      <c r="Z688" s="767"/>
      <c r="AA688" s="767"/>
      <c r="AB688" s="767"/>
      <c r="AC688" s="767"/>
      <c r="AD688" s="768"/>
      <c r="AE688" s="766">
        <v>105793</v>
      </c>
      <c r="AF688" s="767"/>
      <c r="AG688" s="767"/>
      <c r="AH688" s="767"/>
      <c r="AI688" s="767"/>
      <c r="AJ688" s="767"/>
      <c r="AK688" s="767"/>
      <c r="AL688" s="767"/>
      <c r="AM688" s="767"/>
      <c r="AN688" s="768"/>
      <c r="AO688" s="766">
        <v>127187</v>
      </c>
      <c r="AP688" s="767"/>
      <c r="AQ688" s="767"/>
      <c r="AR688" s="767"/>
      <c r="AS688" s="767"/>
      <c r="AT688" s="767"/>
      <c r="AU688" s="767"/>
      <c r="AV688" s="767"/>
      <c r="AW688" s="768"/>
      <c r="AX688" s="766">
        <f>SUM(U688/365)</f>
        <v>340.96986301369861</v>
      </c>
      <c r="AY688" s="767"/>
      <c r="AZ688" s="767"/>
      <c r="BA688" s="767"/>
      <c r="BB688" s="767"/>
      <c r="BC688" s="767"/>
      <c r="BD688" s="767"/>
      <c r="BE688" s="767"/>
      <c r="BF688" s="767"/>
      <c r="BG688" s="768"/>
      <c r="BH688" s="766">
        <f>SUM(AE688/365)</f>
        <v>289.84383561643835</v>
      </c>
      <c r="BI688" s="767"/>
      <c r="BJ688" s="767"/>
      <c r="BK688" s="767"/>
      <c r="BL688" s="767"/>
      <c r="BM688" s="767"/>
      <c r="BN688" s="767"/>
      <c r="BO688" s="767"/>
      <c r="BP688" s="767"/>
      <c r="BQ688" s="768"/>
    </row>
    <row r="689" spans="1:69" s="26" customFormat="1" ht="15" customHeight="1" thickTop="1">
      <c r="B689" s="778" t="s">
        <v>1005</v>
      </c>
      <c r="C689" s="779"/>
      <c r="D689" s="779"/>
      <c r="E689" s="779"/>
      <c r="F689" s="779"/>
      <c r="G689" s="779"/>
      <c r="H689" s="779"/>
      <c r="I689" s="780"/>
      <c r="J689" s="784" t="s">
        <v>1008</v>
      </c>
      <c r="K689" s="785"/>
      <c r="L689" s="785"/>
      <c r="M689" s="785"/>
      <c r="N689" s="785"/>
      <c r="O689" s="785"/>
      <c r="P689" s="785"/>
      <c r="Q689" s="785"/>
      <c r="R689" s="785"/>
      <c r="S689" s="785"/>
      <c r="T689" s="786"/>
      <c r="U689" s="775">
        <v>36647</v>
      </c>
      <c r="V689" s="776"/>
      <c r="W689" s="776"/>
      <c r="X689" s="776"/>
      <c r="Y689" s="776"/>
      <c r="Z689" s="776"/>
      <c r="AA689" s="776"/>
      <c r="AB689" s="776"/>
      <c r="AC689" s="776"/>
      <c r="AD689" s="777"/>
      <c r="AE689" s="775">
        <v>35536</v>
      </c>
      <c r="AF689" s="776"/>
      <c r="AG689" s="776"/>
      <c r="AH689" s="776"/>
      <c r="AI689" s="776"/>
      <c r="AJ689" s="776"/>
      <c r="AK689" s="776"/>
      <c r="AL689" s="776"/>
      <c r="AM689" s="776"/>
      <c r="AN689" s="777"/>
      <c r="AO689" s="775">
        <v>38415</v>
      </c>
      <c r="AP689" s="776"/>
      <c r="AQ689" s="776"/>
      <c r="AR689" s="776"/>
      <c r="AS689" s="776"/>
      <c r="AT689" s="776"/>
      <c r="AU689" s="776"/>
      <c r="AV689" s="776"/>
      <c r="AW689" s="777"/>
      <c r="AX689" s="775">
        <f>SUM(U689/365)</f>
        <v>100.40273972602739</v>
      </c>
      <c r="AY689" s="776"/>
      <c r="AZ689" s="776"/>
      <c r="BA689" s="776"/>
      <c r="BB689" s="776"/>
      <c r="BC689" s="776"/>
      <c r="BD689" s="776"/>
      <c r="BE689" s="776"/>
      <c r="BF689" s="776"/>
      <c r="BG689" s="777"/>
      <c r="BH689" s="775">
        <f>SUM(AE689/365)</f>
        <v>97.358904109589048</v>
      </c>
      <c r="BI689" s="776"/>
      <c r="BJ689" s="776"/>
      <c r="BK689" s="776"/>
      <c r="BL689" s="776"/>
      <c r="BM689" s="776"/>
      <c r="BN689" s="776"/>
      <c r="BO689" s="776"/>
      <c r="BP689" s="776"/>
      <c r="BQ689" s="777"/>
    </row>
    <row r="690" spans="1:69" s="26" customFormat="1" ht="15" customHeight="1">
      <c r="B690" s="781"/>
      <c r="C690" s="782"/>
      <c r="D690" s="782"/>
      <c r="E690" s="782"/>
      <c r="F690" s="782"/>
      <c r="G690" s="782"/>
      <c r="H690" s="782"/>
      <c r="I690" s="783"/>
      <c r="J690" s="772" t="s">
        <v>1006</v>
      </c>
      <c r="K690" s="773"/>
      <c r="L690" s="773"/>
      <c r="M690" s="773"/>
      <c r="N690" s="773"/>
      <c r="O690" s="773"/>
      <c r="P690" s="773"/>
      <c r="Q690" s="773"/>
      <c r="R690" s="773"/>
      <c r="S690" s="773"/>
      <c r="T690" s="774"/>
      <c r="U690" s="769">
        <v>49689</v>
      </c>
      <c r="V690" s="770"/>
      <c r="W690" s="770"/>
      <c r="X690" s="770"/>
      <c r="Y690" s="770"/>
      <c r="Z690" s="770"/>
      <c r="AA690" s="770"/>
      <c r="AB690" s="770"/>
      <c r="AC690" s="770"/>
      <c r="AD690" s="771"/>
      <c r="AE690" s="769">
        <v>36258</v>
      </c>
      <c r="AF690" s="770"/>
      <c r="AG690" s="770"/>
      <c r="AH690" s="770"/>
      <c r="AI690" s="770"/>
      <c r="AJ690" s="770"/>
      <c r="AK690" s="770"/>
      <c r="AL690" s="770"/>
      <c r="AM690" s="770"/>
      <c r="AN690" s="771"/>
      <c r="AO690" s="769">
        <v>48534</v>
      </c>
      <c r="AP690" s="770"/>
      <c r="AQ690" s="770"/>
      <c r="AR690" s="770"/>
      <c r="AS690" s="770"/>
      <c r="AT690" s="770"/>
      <c r="AU690" s="770"/>
      <c r="AV690" s="770"/>
      <c r="AW690" s="771"/>
      <c r="AX690" s="769">
        <f>SUM(U690/365)</f>
        <v>136.13424657534247</v>
      </c>
      <c r="AY690" s="770"/>
      <c r="AZ690" s="770"/>
      <c r="BA690" s="770"/>
      <c r="BB690" s="770"/>
      <c r="BC690" s="770"/>
      <c r="BD690" s="770"/>
      <c r="BE690" s="770"/>
      <c r="BF690" s="770"/>
      <c r="BG690" s="771"/>
      <c r="BH690" s="769">
        <f>SUM(AE690/365)</f>
        <v>99.336986301369862</v>
      </c>
      <c r="BI690" s="770"/>
      <c r="BJ690" s="770"/>
      <c r="BK690" s="770"/>
      <c r="BL690" s="770"/>
      <c r="BM690" s="770"/>
      <c r="BN690" s="770"/>
      <c r="BO690" s="770"/>
      <c r="BP690" s="770"/>
      <c r="BQ690" s="771"/>
    </row>
    <row r="691" spans="1:69" s="26" customFormat="1" ht="15" customHeight="1">
      <c r="B691" s="781"/>
      <c r="C691" s="782"/>
      <c r="D691" s="782"/>
      <c r="E691" s="782"/>
      <c r="F691" s="782"/>
      <c r="G691" s="782"/>
      <c r="H691" s="782"/>
      <c r="I691" s="783"/>
      <c r="J691" s="772" t="s">
        <v>282</v>
      </c>
      <c r="K691" s="773"/>
      <c r="L691" s="773"/>
      <c r="M691" s="773"/>
      <c r="N691" s="773"/>
      <c r="O691" s="773"/>
      <c r="P691" s="773"/>
      <c r="Q691" s="773"/>
      <c r="R691" s="773"/>
      <c r="S691" s="773"/>
      <c r="T691" s="774"/>
      <c r="U691" s="769">
        <v>623440</v>
      </c>
      <c r="V691" s="770"/>
      <c r="W691" s="770"/>
      <c r="X691" s="770"/>
      <c r="Y691" s="770"/>
      <c r="Z691" s="770"/>
      <c r="AA691" s="770"/>
      <c r="AB691" s="770"/>
      <c r="AC691" s="770"/>
      <c r="AD691" s="771"/>
      <c r="AE691" s="769">
        <v>421918</v>
      </c>
      <c r="AF691" s="770"/>
      <c r="AG691" s="770"/>
      <c r="AH691" s="770"/>
      <c r="AI691" s="770"/>
      <c r="AJ691" s="770"/>
      <c r="AK691" s="770"/>
      <c r="AL691" s="770"/>
      <c r="AM691" s="770"/>
      <c r="AN691" s="771"/>
      <c r="AO691" s="769">
        <v>633021</v>
      </c>
      <c r="AP691" s="770"/>
      <c r="AQ691" s="770"/>
      <c r="AR691" s="770"/>
      <c r="AS691" s="770"/>
      <c r="AT691" s="770"/>
      <c r="AU691" s="770"/>
      <c r="AV691" s="770"/>
      <c r="AW691" s="771"/>
      <c r="AX691" s="769">
        <f>SUM(U691/365)</f>
        <v>1708.0547945205481</v>
      </c>
      <c r="AY691" s="770"/>
      <c r="AZ691" s="770"/>
      <c r="BA691" s="770"/>
      <c r="BB691" s="770"/>
      <c r="BC691" s="770"/>
      <c r="BD691" s="770"/>
      <c r="BE691" s="770"/>
      <c r="BF691" s="770"/>
      <c r="BG691" s="771"/>
      <c r="BH691" s="769">
        <f>SUM(AE691/365)</f>
        <v>1155.9397260273972</v>
      </c>
      <c r="BI691" s="770"/>
      <c r="BJ691" s="770"/>
      <c r="BK691" s="770"/>
      <c r="BL691" s="770"/>
      <c r="BM691" s="770"/>
      <c r="BN691" s="770"/>
      <c r="BO691" s="770"/>
      <c r="BP691" s="770"/>
      <c r="BQ691" s="771"/>
    </row>
    <row r="692" spans="1:69" s="26" customFormat="1" ht="15" customHeight="1">
      <c r="B692" s="781"/>
      <c r="C692" s="782"/>
      <c r="D692" s="782"/>
      <c r="E692" s="782"/>
      <c r="F692" s="782"/>
      <c r="G692" s="782"/>
      <c r="H692" s="782"/>
      <c r="I692" s="783"/>
      <c r="J692" s="772" t="s">
        <v>1007</v>
      </c>
      <c r="K692" s="773"/>
      <c r="L692" s="773"/>
      <c r="M692" s="773"/>
      <c r="N692" s="773"/>
      <c r="O692" s="773"/>
      <c r="P692" s="773"/>
      <c r="Q692" s="773"/>
      <c r="R692" s="773"/>
      <c r="S692" s="773"/>
      <c r="T692" s="774"/>
      <c r="U692" s="769">
        <v>19957</v>
      </c>
      <c r="V692" s="770"/>
      <c r="W692" s="770"/>
      <c r="X692" s="770"/>
      <c r="Y692" s="770"/>
      <c r="Z692" s="770"/>
      <c r="AA692" s="770"/>
      <c r="AB692" s="770"/>
      <c r="AC692" s="770"/>
      <c r="AD692" s="771"/>
      <c r="AE692" s="769">
        <v>16896</v>
      </c>
      <c r="AF692" s="770"/>
      <c r="AG692" s="770"/>
      <c r="AH692" s="770"/>
      <c r="AI692" s="770"/>
      <c r="AJ692" s="770"/>
      <c r="AK692" s="770"/>
      <c r="AL692" s="770"/>
      <c r="AM692" s="770"/>
      <c r="AN692" s="771"/>
      <c r="AO692" s="769">
        <v>20187</v>
      </c>
      <c r="AP692" s="770"/>
      <c r="AQ692" s="770"/>
      <c r="AR692" s="770"/>
      <c r="AS692" s="770"/>
      <c r="AT692" s="770"/>
      <c r="AU692" s="770"/>
      <c r="AV692" s="770"/>
      <c r="AW692" s="771"/>
      <c r="AX692" s="769">
        <f>SUM(U692/365)</f>
        <v>54.676712328767124</v>
      </c>
      <c r="AY692" s="770"/>
      <c r="AZ692" s="770"/>
      <c r="BA692" s="770"/>
      <c r="BB692" s="770"/>
      <c r="BC692" s="770"/>
      <c r="BD692" s="770"/>
      <c r="BE692" s="770"/>
      <c r="BF692" s="770"/>
      <c r="BG692" s="771"/>
      <c r="BH692" s="769">
        <f>SUM(AE692/365)</f>
        <v>46.290410958904111</v>
      </c>
      <c r="BI692" s="770"/>
      <c r="BJ692" s="770"/>
      <c r="BK692" s="770"/>
      <c r="BL692" s="770"/>
      <c r="BM692" s="770"/>
      <c r="BN692" s="770"/>
      <c r="BO692" s="770"/>
      <c r="BP692" s="770"/>
      <c r="BQ692" s="771"/>
    </row>
    <row r="693" spans="1:69" s="26" customFormat="1" ht="15" customHeight="1">
      <c r="B693" s="648"/>
      <c r="C693" s="649"/>
      <c r="D693" s="649"/>
      <c r="E693" s="649"/>
      <c r="F693" s="649"/>
      <c r="G693" s="649"/>
      <c r="H693" s="649"/>
      <c r="I693" s="650"/>
      <c r="J693" s="763" t="s">
        <v>1009</v>
      </c>
      <c r="K693" s="764"/>
      <c r="L693" s="764"/>
      <c r="M693" s="764"/>
      <c r="N693" s="764"/>
      <c r="O693" s="764"/>
      <c r="P693" s="764"/>
      <c r="Q693" s="764"/>
      <c r="R693" s="764"/>
      <c r="S693" s="764"/>
      <c r="T693" s="765"/>
      <c r="U693" s="766">
        <v>124744</v>
      </c>
      <c r="V693" s="767"/>
      <c r="W693" s="767"/>
      <c r="X693" s="767"/>
      <c r="Y693" s="767"/>
      <c r="Z693" s="767"/>
      <c r="AA693" s="767"/>
      <c r="AB693" s="767"/>
      <c r="AC693" s="767"/>
      <c r="AD693" s="768"/>
      <c r="AE693" s="766">
        <v>104205</v>
      </c>
      <c r="AF693" s="767"/>
      <c r="AG693" s="767"/>
      <c r="AH693" s="767"/>
      <c r="AI693" s="767"/>
      <c r="AJ693" s="767"/>
      <c r="AK693" s="767"/>
      <c r="AL693" s="767"/>
      <c r="AM693" s="767"/>
      <c r="AN693" s="768"/>
      <c r="AO693" s="766">
        <v>126985</v>
      </c>
      <c r="AP693" s="767"/>
      <c r="AQ693" s="767"/>
      <c r="AR693" s="767"/>
      <c r="AS693" s="767"/>
      <c r="AT693" s="767"/>
      <c r="AU693" s="767"/>
      <c r="AV693" s="767"/>
      <c r="AW693" s="768"/>
      <c r="AX693" s="766">
        <f>SUM(U693/365)</f>
        <v>341.76438356164385</v>
      </c>
      <c r="AY693" s="767"/>
      <c r="AZ693" s="767"/>
      <c r="BA693" s="767"/>
      <c r="BB693" s="767"/>
      <c r="BC693" s="767"/>
      <c r="BD693" s="767"/>
      <c r="BE693" s="767"/>
      <c r="BF693" s="767"/>
      <c r="BG693" s="768"/>
      <c r="BH693" s="766">
        <f>SUM(AE693/365)</f>
        <v>285.49315068493149</v>
      </c>
      <c r="BI693" s="767"/>
      <c r="BJ693" s="767"/>
      <c r="BK693" s="767"/>
      <c r="BL693" s="767"/>
      <c r="BM693" s="767"/>
      <c r="BN693" s="767"/>
      <c r="BO693" s="767"/>
      <c r="BP693" s="767"/>
      <c r="BQ693" s="768"/>
    </row>
    <row r="694" spans="1:69" s="26" customFormat="1" ht="15" customHeight="1"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T694" s="29"/>
      <c r="AU694" s="29"/>
      <c r="AV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30" t="s">
        <v>279</v>
      </c>
    </row>
    <row r="695" spans="1:69" s="26" customFormat="1" ht="15" hidden="1" customHeight="1"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9"/>
      <c r="BQ695" s="29"/>
    </row>
    <row r="696" spans="1:69" s="26" customFormat="1" ht="15" customHeight="1">
      <c r="A696" s="26" t="s">
        <v>287</v>
      </c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D696" s="29"/>
      <c r="BE696" s="29"/>
      <c r="BF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30" t="s">
        <v>303</v>
      </c>
    </row>
    <row r="697" spans="1:69" s="26" customFormat="1" ht="3.75" customHeight="1"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9"/>
      <c r="BQ697" s="29"/>
    </row>
    <row r="698" spans="1:69" s="26" customFormat="1" ht="15" customHeight="1">
      <c r="B698" s="635" t="s">
        <v>503</v>
      </c>
      <c r="C698" s="636"/>
      <c r="D698" s="636"/>
      <c r="E698" s="636"/>
      <c r="F698" s="636"/>
      <c r="G698" s="636"/>
      <c r="H698" s="636"/>
      <c r="I698" s="637"/>
      <c r="J698" s="687" t="s">
        <v>288</v>
      </c>
      <c r="K698" s="687"/>
      <c r="L698" s="687"/>
      <c r="M698" s="687"/>
      <c r="N698" s="687"/>
      <c r="O698" s="687"/>
      <c r="P698" s="687" t="s">
        <v>291</v>
      </c>
      <c r="Q698" s="687"/>
      <c r="R698" s="687"/>
      <c r="S698" s="687"/>
      <c r="T698" s="687"/>
      <c r="U698" s="687"/>
      <c r="V698" s="687"/>
      <c r="W698" s="687"/>
      <c r="X698" s="687"/>
      <c r="Y698" s="687"/>
      <c r="Z698" s="687"/>
      <c r="AA698" s="687"/>
      <c r="AB698" s="687"/>
      <c r="AC698" s="687"/>
      <c r="AD698" s="687" t="s">
        <v>292</v>
      </c>
      <c r="AE698" s="687"/>
      <c r="AF698" s="687"/>
      <c r="AG698" s="687"/>
      <c r="AH698" s="687"/>
      <c r="AI698" s="687"/>
      <c r="AJ698" s="687"/>
      <c r="AK698" s="687"/>
      <c r="AL698" s="687"/>
      <c r="AM698" s="687"/>
      <c r="AN698" s="687"/>
      <c r="AO698" s="687"/>
      <c r="AP698" s="687"/>
      <c r="AQ698" s="687"/>
      <c r="AR698" s="687" t="s">
        <v>293</v>
      </c>
      <c r="AS698" s="687"/>
      <c r="AT698" s="687"/>
      <c r="AU698" s="687"/>
      <c r="AV698" s="687"/>
      <c r="AW698" s="687"/>
      <c r="AX698" s="687" t="s">
        <v>295</v>
      </c>
      <c r="AY698" s="687"/>
      <c r="AZ698" s="687"/>
      <c r="BA698" s="687"/>
      <c r="BB698" s="687"/>
      <c r="BC698" s="687"/>
      <c r="BD698" s="687" t="s">
        <v>613</v>
      </c>
      <c r="BE698" s="687"/>
      <c r="BF698" s="687"/>
      <c r="BG698" s="687"/>
      <c r="BH698" s="687"/>
      <c r="BI698" s="687"/>
      <c r="BJ698" s="761"/>
      <c r="BK698" s="762" t="s">
        <v>294</v>
      </c>
      <c r="BL698" s="687"/>
      <c r="BM698" s="687"/>
      <c r="BN698" s="687"/>
      <c r="BO698" s="687"/>
      <c r="BP698" s="687"/>
      <c r="BQ698" s="687"/>
    </row>
    <row r="699" spans="1:69" s="26" customFormat="1" ht="15" customHeight="1">
      <c r="B699" s="638"/>
      <c r="C699" s="639"/>
      <c r="D699" s="639"/>
      <c r="E699" s="639"/>
      <c r="F699" s="639"/>
      <c r="G699" s="639"/>
      <c r="H699" s="639"/>
      <c r="I699" s="640"/>
      <c r="J699" s="687"/>
      <c r="K699" s="687"/>
      <c r="L699" s="687"/>
      <c r="M699" s="687"/>
      <c r="N699" s="687"/>
      <c r="O699" s="687"/>
      <c r="P699" s="687" t="s">
        <v>289</v>
      </c>
      <c r="Q699" s="687"/>
      <c r="R699" s="687"/>
      <c r="S699" s="687"/>
      <c r="T699" s="687"/>
      <c r="U699" s="687"/>
      <c r="V699" s="687"/>
      <c r="W699" s="687" t="s">
        <v>290</v>
      </c>
      <c r="X699" s="687"/>
      <c r="Y699" s="687"/>
      <c r="Z699" s="687"/>
      <c r="AA699" s="687"/>
      <c r="AB699" s="687"/>
      <c r="AC699" s="687"/>
      <c r="AD699" s="687" t="s">
        <v>289</v>
      </c>
      <c r="AE699" s="687"/>
      <c r="AF699" s="687"/>
      <c r="AG699" s="687"/>
      <c r="AH699" s="687"/>
      <c r="AI699" s="687"/>
      <c r="AJ699" s="687"/>
      <c r="AK699" s="687" t="s">
        <v>290</v>
      </c>
      <c r="AL699" s="687"/>
      <c r="AM699" s="687"/>
      <c r="AN699" s="687"/>
      <c r="AO699" s="687"/>
      <c r="AP699" s="687"/>
      <c r="AQ699" s="687"/>
      <c r="AR699" s="687"/>
      <c r="AS699" s="687"/>
      <c r="AT699" s="687"/>
      <c r="AU699" s="687"/>
      <c r="AV699" s="687"/>
      <c r="AW699" s="687"/>
      <c r="AX699" s="687"/>
      <c r="AY699" s="687"/>
      <c r="AZ699" s="687"/>
      <c r="BA699" s="687"/>
      <c r="BB699" s="687"/>
      <c r="BC699" s="687"/>
      <c r="BD699" s="687"/>
      <c r="BE699" s="687"/>
      <c r="BF699" s="687"/>
      <c r="BG699" s="687"/>
      <c r="BH699" s="687"/>
      <c r="BI699" s="687"/>
      <c r="BJ699" s="761"/>
      <c r="BK699" s="762"/>
      <c r="BL699" s="687"/>
      <c r="BM699" s="687"/>
      <c r="BN699" s="687"/>
      <c r="BO699" s="687"/>
      <c r="BP699" s="687"/>
      <c r="BQ699" s="687"/>
    </row>
    <row r="700" spans="1:69" s="26" customFormat="1" ht="15" customHeight="1">
      <c r="B700" s="758" t="s">
        <v>557</v>
      </c>
      <c r="C700" s="759"/>
      <c r="D700" s="759"/>
      <c r="E700" s="759"/>
      <c r="F700" s="759"/>
      <c r="G700" s="759"/>
      <c r="H700" s="759"/>
      <c r="I700" s="760"/>
      <c r="J700" s="736">
        <v>102</v>
      </c>
      <c r="K700" s="737"/>
      <c r="L700" s="737"/>
      <c r="M700" s="737"/>
      <c r="N700" s="737"/>
      <c r="O700" s="738"/>
      <c r="P700" s="736">
        <v>15747</v>
      </c>
      <c r="Q700" s="737"/>
      <c r="R700" s="737"/>
      <c r="S700" s="737"/>
      <c r="T700" s="737"/>
      <c r="U700" s="737"/>
      <c r="V700" s="738"/>
      <c r="W700" s="736">
        <v>2896</v>
      </c>
      <c r="X700" s="737"/>
      <c r="Y700" s="737"/>
      <c r="Z700" s="737"/>
      <c r="AA700" s="737"/>
      <c r="AB700" s="737"/>
      <c r="AC700" s="738"/>
      <c r="AD700" s="736">
        <v>12401</v>
      </c>
      <c r="AE700" s="737"/>
      <c r="AF700" s="737"/>
      <c r="AG700" s="737"/>
      <c r="AH700" s="737"/>
      <c r="AI700" s="737"/>
      <c r="AJ700" s="738"/>
      <c r="AK700" s="736">
        <v>7387</v>
      </c>
      <c r="AL700" s="737"/>
      <c r="AM700" s="737"/>
      <c r="AN700" s="737"/>
      <c r="AO700" s="737"/>
      <c r="AP700" s="737"/>
      <c r="AQ700" s="738"/>
      <c r="AR700" s="736">
        <v>734</v>
      </c>
      <c r="AS700" s="737"/>
      <c r="AT700" s="737"/>
      <c r="AU700" s="737"/>
      <c r="AV700" s="737"/>
      <c r="AW700" s="738"/>
      <c r="AX700" s="736">
        <v>683</v>
      </c>
      <c r="AY700" s="737"/>
      <c r="AZ700" s="737"/>
      <c r="BA700" s="737"/>
      <c r="BB700" s="737"/>
      <c r="BC700" s="738"/>
      <c r="BD700" s="736">
        <v>39950</v>
      </c>
      <c r="BE700" s="737"/>
      <c r="BF700" s="737"/>
      <c r="BG700" s="737"/>
      <c r="BH700" s="737"/>
      <c r="BI700" s="737"/>
      <c r="BJ700" s="756"/>
      <c r="BK700" s="757">
        <v>3113</v>
      </c>
      <c r="BL700" s="737"/>
      <c r="BM700" s="737"/>
      <c r="BN700" s="737"/>
      <c r="BO700" s="737"/>
      <c r="BP700" s="737"/>
      <c r="BQ700" s="738"/>
    </row>
    <row r="701" spans="1:69" s="26" customFormat="1" ht="15" customHeight="1">
      <c r="B701" s="627" t="s">
        <v>538</v>
      </c>
      <c r="C701" s="627"/>
      <c r="D701" s="627"/>
      <c r="E701" s="627"/>
      <c r="F701" s="627"/>
      <c r="G701" s="627"/>
      <c r="H701" s="627"/>
      <c r="I701" s="627"/>
      <c r="J701" s="632">
        <v>97</v>
      </c>
      <c r="K701" s="633"/>
      <c r="L701" s="633"/>
      <c r="M701" s="633"/>
      <c r="N701" s="633"/>
      <c r="O701" s="634"/>
      <c r="P701" s="628">
        <v>15471</v>
      </c>
      <c r="Q701" s="628"/>
      <c r="R701" s="628"/>
      <c r="S701" s="628"/>
      <c r="T701" s="628"/>
      <c r="U701" s="628"/>
      <c r="V701" s="628"/>
      <c r="W701" s="628">
        <v>2867</v>
      </c>
      <c r="X701" s="628"/>
      <c r="Y701" s="628"/>
      <c r="Z701" s="628"/>
      <c r="AA701" s="628"/>
      <c r="AB701" s="628"/>
      <c r="AC701" s="628"/>
      <c r="AD701" s="628">
        <v>12947</v>
      </c>
      <c r="AE701" s="628"/>
      <c r="AF701" s="628"/>
      <c r="AG701" s="628"/>
      <c r="AH701" s="628"/>
      <c r="AI701" s="628"/>
      <c r="AJ701" s="628"/>
      <c r="AK701" s="628">
        <v>7298</v>
      </c>
      <c r="AL701" s="628"/>
      <c r="AM701" s="628"/>
      <c r="AN701" s="628"/>
      <c r="AO701" s="628"/>
      <c r="AP701" s="628"/>
      <c r="AQ701" s="628"/>
      <c r="AR701" s="628">
        <v>684</v>
      </c>
      <c r="AS701" s="628"/>
      <c r="AT701" s="628"/>
      <c r="AU701" s="628"/>
      <c r="AV701" s="628"/>
      <c r="AW701" s="628"/>
      <c r="AX701" s="628">
        <v>712</v>
      </c>
      <c r="AY701" s="628"/>
      <c r="AZ701" s="628"/>
      <c r="BA701" s="628"/>
      <c r="BB701" s="628"/>
      <c r="BC701" s="628"/>
      <c r="BD701" s="628">
        <f>SUM(J701:BC701)</f>
        <v>40076</v>
      </c>
      <c r="BE701" s="628"/>
      <c r="BF701" s="628"/>
      <c r="BG701" s="628"/>
      <c r="BH701" s="628"/>
      <c r="BI701" s="628"/>
      <c r="BJ701" s="755"/>
      <c r="BK701" s="634">
        <v>3026</v>
      </c>
      <c r="BL701" s="628"/>
      <c r="BM701" s="628"/>
      <c r="BN701" s="628"/>
      <c r="BO701" s="628"/>
      <c r="BP701" s="628"/>
      <c r="BQ701" s="628"/>
    </row>
    <row r="702" spans="1:69" s="26" customFormat="1" ht="15" customHeight="1">
      <c r="B702" s="627" t="s">
        <v>618</v>
      </c>
      <c r="C702" s="627"/>
      <c r="D702" s="627"/>
      <c r="E702" s="627"/>
      <c r="F702" s="627"/>
      <c r="G702" s="627"/>
      <c r="H702" s="627"/>
      <c r="I702" s="627"/>
      <c r="J702" s="628">
        <v>97</v>
      </c>
      <c r="K702" s="628"/>
      <c r="L702" s="628"/>
      <c r="M702" s="628"/>
      <c r="N702" s="628"/>
      <c r="O702" s="628"/>
      <c r="P702" s="628">
        <v>15321</v>
      </c>
      <c r="Q702" s="628"/>
      <c r="R702" s="628"/>
      <c r="S702" s="628"/>
      <c r="T702" s="628"/>
      <c r="U702" s="628"/>
      <c r="V702" s="628"/>
      <c r="W702" s="628">
        <v>2778</v>
      </c>
      <c r="X702" s="628"/>
      <c r="Y702" s="628"/>
      <c r="Z702" s="628"/>
      <c r="AA702" s="628"/>
      <c r="AB702" s="628"/>
      <c r="AC702" s="628"/>
      <c r="AD702" s="628">
        <v>13381</v>
      </c>
      <c r="AE702" s="628"/>
      <c r="AF702" s="628"/>
      <c r="AG702" s="628"/>
      <c r="AH702" s="628"/>
      <c r="AI702" s="628"/>
      <c r="AJ702" s="628"/>
      <c r="AK702" s="628">
        <v>7194</v>
      </c>
      <c r="AL702" s="628"/>
      <c r="AM702" s="628"/>
      <c r="AN702" s="628"/>
      <c r="AO702" s="628"/>
      <c r="AP702" s="628"/>
      <c r="AQ702" s="628"/>
      <c r="AR702" s="628">
        <v>688</v>
      </c>
      <c r="AS702" s="628"/>
      <c r="AT702" s="628"/>
      <c r="AU702" s="628"/>
      <c r="AV702" s="628"/>
      <c r="AW702" s="628"/>
      <c r="AX702" s="628">
        <v>773</v>
      </c>
      <c r="AY702" s="628"/>
      <c r="AZ702" s="628"/>
      <c r="BA702" s="628"/>
      <c r="BB702" s="628"/>
      <c r="BC702" s="628"/>
      <c r="BD702" s="628">
        <f>SUM(J702:BC702)</f>
        <v>40232</v>
      </c>
      <c r="BE702" s="628"/>
      <c r="BF702" s="628"/>
      <c r="BG702" s="628"/>
      <c r="BH702" s="628"/>
      <c r="BI702" s="628"/>
      <c r="BJ702" s="755"/>
      <c r="BK702" s="634">
        <v>2944</v>
      </c>
      <c r="BL702" s="628"/>
      <c r="BM702" s="628"/>
      <c r="BN702" s="628"/>
      <c r="BO702" s="628"/>
      <c r="BP702" s="628"/>
      <c r="BQ702" s="628"/>
    </row>
    <row r="703" spans="1:69" s="26" customFormat="1" ht="15" customHeight="1">
      <c r="B703" s="627" t="s">
        <v>491</v>
      </c>
      <c r="C703" s="627"/>
      <c r="D703" s="627"/>
      <c r="E703" s="627"/>
      <c r="F703" s="627"/>
      <c r="G703" s="627"/>
      <c r="H703" s="627"/>
      <c r="I703" s="627"/>
      <c r="J703" s="628">
        <v>96</v>
      </c>
      <c r="K703" s="628"/>
      <c r="L703" s="628"/>
      <c r="M703" s="628"/>
      <c r="N703" s="628"/>
      <c r="O703" s="628"/>
      <c r="P703" s="628">
        <f>5764+9526</f>
        <v>15290</v>
      </c>
      <c r="Q703" s="628"/>
      <c r="R703" s="628"/>
      <c r="S703" s="628"/>
      <c r="T703" s="628"/>
      <c r="U703" s="628"/>
      <c r="V703" s="628"/>
      <c r="W703" s="628">
        <f>1677+978</f>
        <v>2655</v>
      </c>
      <c r="X703" s="628"/>
      <c r="Y703" s="628"/>
      <c r="Z703" s="628"/>
      <c r="AA703" s="628"/>
      <c r="AB703" s="628"/>
      <c r="AC703" s="628"/>
      <c r="AD703" s="628">
        <v>13875</v>
      </c>
      <c r="AE703" s="628"/>
      <c r="AF703" s="628"/>
      <c r="AG703" s="628"/>
      <c r="AH703" s="628"/>
      <c r="AI703" s="628"/>
      <c r="AJ703" s="628"/>
      <c r="AK703" s="628">
        <v>7075</v>
      </c>
      <c r="AL703" s="628"/>
      <c r="AM703" s="628"/>
      <c r="AN703" s="628"/>
      <c r="AO703" s="628"/>
      <c r="AP703" s="628"/>
      <c r="AQ703" s="628"/>
      <c r="AR703" s="628">
        <v>568</v>
      </c>
      <c r="AS703" s="628"/>
      <c r="AT703" s="628"/>
      <c r="AU703" s="628"/>
      <c r="AV703" s="628"/>
      <c r="AW703" s="628"/>
      <c r="AX703" s="632">
        <v>809</v>
      </c>
      <c r="AY703" s="633"/>
      <c r="AZ703" s="633"/>
      <c r="BA703" s="633"/>
      <c r="BB703" s="633"/>
      <c r="BC703" s="634"/>
      <c r="BD703" s="628">
        <f>SUM(J703:BC703)</f>
        <v>40368</v>
      </c>
      <c r="BE703" s="628"/>
      <c r="BF703" s="628"/>
      <c r="BG703" s="628"/>
      <c r="BH703" s="628"/>
      <c r="BI703" s="628"/>
      <c r="BJ703" s="755"/>
      <c r="BK703" s="634">
        <f>2357+553</f>
        <v>2910</v>
      </c>
      <c r="BL703" s="628"/>
      <c r="BM703" s="628"/>
      <c r="BN703" s="628"/>
      <c r="BO703" s="628"/>
      <c r="BP703" s="628"/>
      <c r="BQ703" s="628"/>
    </row>
    <row r="704" spans="1:69" s="26" customFormat="1" ht="15" customHeight="1">
      <c r="B704" s="627" t="s">
        <v>724</v>
      </c>
      <c r="C704" s="627"/>
      <c r="D704" s="627"/>
      <c r="E704" s="627"/>
      <c r="F704" s="627"/>
      <c r="G704" s="627"/>
      <c r="H704" s="627"/>
      <c r="I704" s="627"/>
      <c r="J704" s="628">
        <v>97</v>
      </c>
      <c r="K704" s="628"/>
      <c r="L704" s="628"/>
      <c r="M704" s="628"/>
      <c r="N704" s="628"/>
      <c r="O704" s="628"/>
      <c r="P704" s="628">
        <v>15307</v>
      </c>
      <c r="Q704" s="628"/>
      <c r="R704" s="628"/>
      <c r="S704" s="628"/>
      <c r="T704" s="628"/>
      <c r="U704" s="628"/>
      <c r="V704" s="628"/>
      <c r="W704" s="628">
        <v>2637</v>
      </c>
      <c r="X704" s="628"/>
      <c r="Y704" s="628"/>
      <c r="Z704" s="628"/>
      <c r="AA704" s="628"/>
      <c r="AB704" s="628"/>
      <c r="AC704" s="628"/>
      <c r="AD704" s="628">
        <v>14088</v>
      </c>
      <c r="AE704" s="628"/>
      <c r="AF704" s="628"/>
      <c r="AG704" s="628"/>
      <c r="AH704" s="628"/>
      <c r="AI704" s="628"/>
      <c r="AJ704" s="628"/>
      <c r="AK704" s="628">
        <v>7047</v>
      </c>
      <c r="AL704" s="628"/>
      <c r="AM704" s="628"/>
      <c r="AN704" s="628"/>
      <c r="AO704" s="628"/>
      <c r="AP704" s="628"/>
      <c r="AQ704" s="628"/>
      <c r="AR704" s="628">
        <v>669</v>
      </c>
      <c r="AS704" s="628"/>
      <c r="AT704" s="628"/>
      <c r="AU704" s="628"/>
      <c r="AV704" s="628"/>
      <c r="AW704" s="628"/>
      <c r="AX704" s="628">
        <v>809</v>
      </c>
      <c r="AY704" s="628"/>
      <c r="AZ704" s="628"/>
      <c r="BA704" s="628"/>
      <c r="BB704" s="628"/>
      <c r="BC704" s="628"/>
      <c r="BD704" s="628">
        <v>40654</v>
      </c>
      <c r="BE704" s="628"/>
      <c r="BF704" s="628"/>
      <c r="BG704" s="628"/>
      <c r="BH704" s="628"/>
      <c r="BI704" s="628"/>
      <c r="BJ704" s="755"/>
      <c r="BK704" s="634">
        <v>2789</v>
      </c>
      <c r="BL704" s="628"/>
      <c r="BM704" s="628"/>
      <c r="BN704" s="628"/>
      <c r="BO704" s="628"/>
      <c r="BP704" s="628"/>
      <c r="BQ704" s="628"/>
    </row>
    <row r="705" spans="1:77" s="26" customFormat="1" ht="15" customHeight="1">
      <c r="B705" s="752" t="s">
        <v>758</v>
      </c>
      <c r="C705" s="753"/>
      <c r="D705" s="753"/>
      <c r="E705" s="753"/>
      <c r="F705" s="753"/>
      <c r="G705" s="753"/>
      <c r="H705" s="753"/>
      <c r="I705" s="754"/>
      <c r="J705" s="632">
        <v>96</v>
      </c>
      <c r="K705" s="633"/>
      <c r="L705" s="633"/>
      <c r="M705" s="633"/>
      <c r="N705" s="633"/>
      <c r="O705" s="634"/>
      <c r="P705" s="632">
        <v>15327</v>
      </c>
      <c r="Q705" s="633"/>
      <c r="R705" s="633"/>
      <c r="S705" s="633"/>
      <c r="T705" s="633"/>
      <c r="U705" s="633"/>
      <c r="V705" s="634"/>
      <c r="W705" s="632">
        <v>2609</v>
      </c>
      <c r="X705" s="633"/>
      <c r="Y705" s="633"/>
      <c r="Z705" s="633"/>
      <c r="AA705" s="633"/>
      <c r="AB705" s="633"/>
      <c r="AC705" s="634"/>
      <c r="AD705" s="632">
        <v>14447</v>
      </c>
      <c r="AE705" s="633"/>
      <c r="AF705" s="633"/>
      <c r="AG705" s="633"/>
      <c r="AH705" s="633"/>
      <c r="AI705" s="633"/>
      <c r="AJ705" s="634"/>
      <c r="AK705" s="632">
        <v>6978</v>
      </c>
      <c r="AL705" s="633"/>
      <c r="AM705" s="633"/>
      <c r="AN705" s="633"/>
      <c r="AO705" s="633"/>
      <c r="AP705" s="633"/>
      <c r="AQ705" s="634"/>
      <c r="AR705" s="632">
        <v>879</v>
      </c>
      <c r="AS705" s="633"/>
      <c r="AT705" s="633"/>
      <c r="AU705" s="633"/>
      <c r="AV705" s="633"/>
      <c r="AW705" s="634"/>
      <c r="AX705" s="632">
        <v>811</v>
      </c>
      <c r="AY705" s="633"/>
      <c r="AZ705" s="633"/>
      <c r="BA705" s="633"/>
      <c r="BB705" s="633"/>
      <c r="BC705" s="634"/>
      <c r="BD705" s="632">
        <v>41147</v>
      </c>
      <c r="BE705" s="633"/>
      <c r="BF705" s="633"/>
      <c r="BG705" s="633"/>
      <c r="BH705" s="633"/>
      <c r="BI705" s="633"/>
      <c r="BJ705" s="750"/>
      <c r="BK705" s="751">
        <v>2658</v>
      </c>
      <c r="BL705" s="633"/>
      <c r="BM705" s="633"/>
      <c r="BN705" s="633"/>
      <c r="BO705" s="633"/>
      <c r="BP705" s="633"/>
      <c r="BQ705" s="634"/>
    </row>
    <row r="706" spans="1:77" s="26" customFormat="1" ht="15" customHeight="1">
      <c r="B706" s="752" t="s">
        <v>793</v>
      </c>
      <c r="C706" s="753"/>
      <c r="D706" s="753"/>
      <c r="E706" s="753"/>
      <c r="F706" s="753"/>
      <c r="G706" s="753"/>
      <c r="H706" s="753"/>
      <c r="I706" s="754"/>
      <c r="J706" s="632">
        <v>98</v>
      </c>
      <c r="K706" s="633"/>
      <c r="L706" s="633"/>
      <c r="M706" s="633"/>
      <c r="N706" s="633"/>
      <c r="O706" s="634"/>
      <c r="P706" s="632">
        <v>15262</v>
      </c>
      <c r="Q706" s="633"/>
      <c r="R706" s="633"/>
      <c r="S706" s="633"/>
      <c r="T706" s="633"/>
      <c r="U706" s="633"/>
      <c r="V706" s="634"/>
      <c r="W706" s="632">
        <v>2573</v>
      </c>
      <c r="X706" s="633"/>
      <c r="Y706" s="633"/>
      <c r="Z706" s="633"/>
      <c r="AA706" s="633"/>
      <c r="AB706" s="633"/>
      <c r="AC706" s="634"/>
      <c r="AD706" s="632">
        <v>15157</v>
      </c>
      <c r="AE706" s="633"/>
      <c r="AF706" s="633"/>
      <c r="AG706" s="633"/>
      <c r="AH706" s="633"/>
      <c r="AI706" s="633"/>
      <c r="AJ706" s="634"/>
      <c r="AK706" s="632">
        <v>6884</v>
      </c>
      <c r="AL706" s="633"/>
      <c r="AM706" s="633"/>
      <c r="AN706" s="633"/>
      <c r="AO706" s="633"/>
      <c r="AP706" s="633"/>
      <c r="AQ706" s="634"/>
      <c r="AR706" s="632">
        <v>679</v>
      </c>
      <c r="AS706" s="633"/>
      <c r="AT706" s="633"/>
      <c r="AU706" s="633"/>
      <c r="AV706" s="633"/>
      <c r="AW706" s="634"/>
      <c r="AX706" s="632">
        <v>807</v>
      </c>
      <c r="AY706" s="633"/>
      <c r="AZ706" s="633"/>
      <c r="BA706" s="633"/>
      <c r="BB706" s="633"/>
      <c r="BC706" s="634"/>
      <c r="BD706" s="632">
        <v>41460</v>
      </c>
      <c r="BE706" s="633"/>
      <c r="BF706" s="633"/>
      <c r="BG706" s="633"/>
      <c r="BH706" s="633"/>
      <c r="BI706" s="633"/>
      <c r="BJ706" s="750"/>
      <c r="BK706" s="751">
        <v>2594</v>
      </c>
      <c r="BL706" s="633"/>
      <c r="BM706" s="633"/>
      <c r="BN706" s="633"/>
      <c r="BO706" s="633"/>
      <c r="BP706" s="633"/>
      <c r="BQ706" s="634"/>
    </row>
    <row r="707" spans="1:77" s="26" customFormat="1" ht="15" customHeight="1">
      <c r="B707" s="629" t="s">
        <v>817</v>
      </c>
      <c r="C707" s="629"/>
      <c r="D707" s="629"/>
      <c r="E707" s="629"/>
      <c r="F707" s="629"/>
      <c r="G707" s="629"/>
      <c r="H707" s="629"/>
      <c r="I707" s="629"/>
      <c r="J707" s="630">
        <v>94</v>
      </c>
      <c r="K707" s="630"/>
      <c r="L707" s="630"/>
      <c r="M707" s="630"/>
      <c r="N707" s="630"/>
      <c r="O707" s="630"/>
      <c r="P707" s="630">
        <v>15137</v>
      </c>
      <c r="Q707" s="630"/>
      <c r="R707" s="630"/>
      <c r="S707" s="630"/>
      <c r="T707" s="630"/>
      <c r="U707" s="630"/>
      <c r="V707" s="630"/>
      <c r="W707" s="630">
        <v>2631</v>
      </c>
      <c r="X707" s="630"/>
      <c r="Y707" s="630"/>
      <c r="Z707" s="630"/>
      <c r="AA707" s="630"/>
      <c r="AB707" s="630"/>
      <c r="AC707" s="630"/>
      <c r="AD707" s="630">
        <v>15932</v>
      </c>
      <c r="AE707" s="630"/>
      <c r="AF707" s="630"/>
      <c r="AG707" s="630"/>
      <c r="AH707" s="630"/>
      <c r="AI707" s="630"/>
      <c r="AJ707" s="630"/>
      <c r="AK707" s="630">
        <v>6887</v>
      </c>
      <c r="AL707" s="630"/>
      <c r="AM707" s="630"/>
      <c r="AN707" s="630"/>
      <c r="AO707" s="630"/>
      <c r="AP707" s="630"/>
      <c r="AQ707" s="630"/>
      <c r="AR707" s="630">
        <v>670</v>
      </c>
      <c r="AS707" s="630"/>
      <c r="AT707" s="630"/>
      <c r="AU707" s="630"/>
      <c r="AV707" s="630"/>
      <c r="AW707" s="630"/>
      <c r="AX707" s="630">
        <v>854</v>
      </c>
      <c r="AY707" s="630"/>
      <c r="AZ707" s="630"/>
      <c r="BA707" s="630"/>
      <c r="BB707" s="630"/>
      <c r="BC707" s="630"/>
      <c r="BD707" s="630">
        <v>42205</v>
      </c>
      <c r="BE707" s="630"/>
      <c r="BF707" s="630"/>
      <c r="BG707" s="630"/>
      <c r="BH707" s="630"/>
      <c r="BI707" s="630"/>
      <c r="BJ707" s="748"/>
      <c r="BK707" s="749">
        <v>2528</v>
      </c>
      <c r="BL707" s="630"/>
      <c r="BM707" s="630"/>
      <c r="BN707" s="630"/>
      <c r="BO707" s="630"/>
      <c r="BP707" s="630"/>
      <c r="BQ707" s="630"/>
    </row>
    <row r="708" spans="1:77" s="26" customFormat="1" ht="15" customHeight="1">
      <c r="B708" s="629" t="s">
        <v>841</v>
      </c>
      <c r="C708" s="629"/>
      <c r="D708" s="629"/>
      <c r="E708" s="629"/>
      <c r="F708" s="629"/>
      <c r="G708" s="629"/>
      <c r="H708" s="629"/>
      <c r="I708" s="629"/>
      <c r="J708" s="630">
        <v>97</v>
      </c>
      <c r="K708" s="630"/>
      <c r="L708" s="630"/>
      <c r="M708" s="630"/>
      <c r="N708" s="630"/>
      <c r="O708" s="630"/>
      <c r="P708" s="630">
        <v>15194</v>
      </c>
      <c r="Q708" s="630"/>
      <c r="R708" s="630"/>
      <c r="S708" s="630"/>
      <c r="T708" s="630"/>
      <c r="U708" s="630"/>
      <c r="V708" s="630"/>
      <c r="W708" s="630">
        <v>2591</v>
      </c>
      <c r="X708" s="630"/>
      <c r="Y708" s="630"/>
      <c r="Z708" s="630"/>
      <c r="AA708" s="630"/>
      <c r="AB708" s="630"/>
      <c r="AC708" s="630"/>
      <c r="AD708" s="630">
        <v>15964</v>
      </c>
      <c r="AE708" s="630"/>
      <c r="AF708" s="630"/>
      <c r="AG708" s="630"/>
      <c r="AH708" s="630"/>
      <c r="AI708" s="630"/>
      <c r="AJ708" s="630"/>
      <c r="AK708" s="630">
        <v>6635</v>
      </c>
      <c r="AL708" s="630"/>
      <c r="AM708" s="630"/>
      <c r="AN708" s="630"/>
      <c r="AO708" s="630"/>
      <c r="AP708" s="630"/>
      <c r="AQ708" s="630"/>
      <c r="AR708" s="630">
        <v>679</v>
      </c>
      <c r="AS708" s="630"/>
      <c r="AT708" s="630"/>
      <c r="AU708" s="630"/>
      <c r="AV708" s="630"/>
      <c r="AW708" s="630"/>
      <c r="AX708" s="630">
        <v>869</v>
      </c>
      <c r="AY708" s="630"/>
      <c r="AZ708" s="630"/>
      <c r="BA708" s="630"/>
      <c r="BB708" s="630"/>
      <c r="BC708" s="630"/>
      <c r="BD708" s="630">
        <f>SUM(J708:BC708)</f>
        <v>42029</v>
      </c>
      <c r="BE708" s="630"/>
      <c r="BF708" s="630"/>
      <c r="BG708" s="630"/>
      <c r="BH708" s="630"/>
      <c r="BI708" s="630"/>
      <c r="BJ708" s="748"/>
      <c r="BK708" s="749">
        <v>2482</v>
      </c>
      <c r="BL708" s="630"/>
      <c r="BM708" s="630"/>
      <c r="BN708" s="630"/>
      <c r="BO708" s="630"/>
      <c r="BP708" s="630"/>
      <c r="BQ708" s="630"/>
    </row>
    <row r="709" spans="1:77" s="26" customFormat="1" ht="15" customHeight="1"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  <c r="BO709" s="29"/>
      <c r="BP709" s="29"/>
      <c r="BQ709" s="30" t="s">
        <v>279</v>
      </c>
    </row>
    <row r="710" spans="1:77" s="26" customFormat="1" ht="15" customHeight="1">
      <c r="A710" s="26" t="s">
        <v>296</v>
      </c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D710" s="29"/>
      <c r="BE710" s="29"/>
      <c r="BF710" s="29"/>
      <c r="BH710" s="29"/>
      <c r="BI710" s="29"/>
      <c r="BJ710" s="29"/>
      <c r="BK710" s="29"/>
      <c r="BL710" s="29"/>
      <c r="BN710" s="29"/>
      <c r="BO710" s="29"/>
      <c r="BP710" s="29"/>
      <c r="BQ710" s="29"/>
      <c r="BY710" s="30" t="s">
        <v>303</v>
      </c>
    </row>
    <row r="711" spans="1:77" s="26" customFormat="1" ht="15" customHeight="1">
      <c r="A711" s="26" t="s">
        <v>297</v>
      </c>
    </row>
    <row r="712" spans="1:77" s="26" customFormat="1" ht="15" customHeight="1">
      <c r="B712" s="623" t="s">
        <v>503</v>
      </c>
      <c r="C712" s="623"/>
      <c r="D712" s="623"/>
      <c r="E712" s="623"/>
      <c r="F712" s="623"/>
      <c r="G712" s="623"/>
      <c r="H712" s="623"/>
      <c r="I712" s="623"/>
      <c r="J712" s="623"/>
      <c r="K712" s="623"/>
      <c r="L712" s="623" t="s">
        <v>292</v>
      </c>
      <c r="M712" s="623"/>
      <c r="N712" s="623"/>
      <c r="O712" s="623"/>
      <c r="P712" s="623"/>
      <c r="Q712" s="623"/>
      <c r="R712" s="623"/>
      <c r="S712" s="623"/>
      <c r="T712" s="623"/>
      <c r="U712" s="623"/>
      <c r="V712" s="623"/>
      <c r="W712" s="623" t="s">
        <v>299</v>
      </c>
      <c r="X712" s="623"/>
      <c r="Y712" s="623"/>
      <c r="Z712" s="623"/>
      <c r="AA712" s="623"/>
      <c r="AB712" s="623"/>
      <c r="AC712" s="623"/>
      <c r="AD712" s="623"/>
      <c r="AE712" s="623"/>
      <c r="AF712" s="623"/>
      <c r="AG712" s="623"/>
      <c r="AH712" s="623" t="s">
        <v>300</v>
      </c>
      <c r="AI712" s="623"/>
      <c r="AJ712" s="623"/>
      <c r="AK712" s="623"/>
      <c r="AL712" s="623"/>
      <c r="AM712" s="623"/>
      <c r="AN712" s="623"/>
      <c r="AO712" s="623"/>
      <c r="AP712" s="623"/>
      <c r="AQ712" s="623"/>
      <c r="AR712" s="623"/>
      <c r="AS712" s="623" t="s">
        <v>301</v>
      </c>
      <c r="AT712" s="623"/>
      <c r="AU712" s="623"/>
      <c r="AV712" s="623"/>
      <c r="AW712" s="623"/>
      <c r="AX712" s="623"/>
      <c r="AY712" s="623"/>
      <c r="AZ712" s="623"/>
      <c r="BA712" s="623"/>
      <c r="BB712" s="623"/>
      <c r="BC712" s="623"/>
      <c r="BD712" s="623" t="s">
        <v>302</v>
      </c>
      <c r="BE712" s="623"/>
      <c r="BF712" s="623"/>
      <c r="BG712" s="623"/>
      <c r="BH712" s="623"/>
      <c r="BI712" s="623"/>
      <c r="BJ712" s="623"/>
      <c r="BK712" s="623"/>
      <c r="BL712" s="623"/>
      <c r="BM712" s="623"/>
      <c r="BN712" s="623"/>
      <c r="BO712" s="623" t="s">
        <v>622</v>
      </c>
      <c r="BP712" s="623"/>
      <c r="BQ712" s="623"/>
      <c r="BR712" s="623"/>
      <c r="BS712" s="623"/>
      <c r="BT712" s="623"/>
      <c r="BU712" s="623"/>
      <c r="BV712" s="623"/>
      <c r="BW712" s="623"/>
      <c r="BX712" s="623"/>
      <c r="BY712" s="623"/>
    </row>
    <row r="713" spans="1:77" s="26" customFormat="1" ht="15" customHeight="1">
      <c r="B713" s="627" t="s">
        <v>756</v>
      </c>
      <c r="C713" s="627"/>
      <c r="D713" s="627"/>
      <c r="E713" s="627"/>
      <c r="F713" s="627"/>
      <c r="G713" s="627"/>
      <c r="H713" s="627"/>
      <c r="I713" s="627"/>
      <c r="J713" s="627"/>
      <c r="K713" s="627"/>
      <c r="L713" s="747">
        <v>200944</v>
      </c>
      <c r="M713" s="747"/>
      <c r="N713" s="747"/>
      <c r="O713" s="747"/>
      <c r="P713" s="747"/>
      <c r="Q713" s="747"/>
      <c r="R713" s="747"/>
      <c r="S713" s="747"/>
      <c r="T713" s="747"/>
      <c r="U713" s="747"/>
      <c r="V713" s="747"/>
      <c r="W713" s="747">
        <v>986140</v>
      </c>
      <c r="X713" s="747"/>
      <c r="Y713" s="747"/>
      <c r="Z713" s="747"/>
      <c r="AA713" s="747"/>
      <c r="AB713" s="747"/>
      <c r="AC713" s="747"/>
      <c r="AD713" s="747"/>
      <c r="AE713" s="747"/>
      <c r="AF713" s="747"/>
      <c r="AG713" s="747"/>
      <c r="AH713" s="747">
        <v>130493</v>
      </c>
      <c r="AI713" s="747"/>
      <c r="AJ713" s="747"/>
      <c r="AK713" s="747"/>
      <c r="AL713" s="747"/>
      <c r="AM713" s="747"/>
      <c r="AN713" s="747"/>
      <c r="AO713" s="747"/>
      <c r="AP713" s="747"/>
      <c r="AQ713" s="747"/>
      <c r="AR713" s="747"/>
      <c r="AS713" s="747">
        <v>117321</v>
      </c>
      <c r="AT713" s="747"/>
      <c r="AU713" s="747"/>
      <c r="AV713" s="747"/>
      <c r="AW713" s="747"/>
      <c r="AX713" s="747"/>
      <c r="AY713" s="747"/>
      <c r="AZ713" s="747"/>
      <c r="BA713" s="747"/>
      <c r="BB713" s="747"/>
      <c r="BC713" s="747"/>
      <c r="BD713" s="747">
        <v>17867</v>
      </c>
      <c r="BE713" s="747"/>
      <c r="BF713" s="747"/>
      <c r="BG713" s="747"/>
      <c r="BH713" s="747"/>
      <c r="BI713" s="747"/>
      <c r="BJ713" s="747"/>
      <c r="BK713" s="747"/>
      <c r="BL713" s="747"/>
      <c r="BM713" s="747"/>
      <c r="BN713" s="747"/>
      <c r="BO713" s="747">
        <v>1452765</v>
      </c>
      <c r="BP713" s="747"/>
      <c r="BQ713" s="747"/>
      <c r="BR713" s="747"/>
      <c r="BS713" s="747"/>
      <c r="BT713" s="747"/>
      <c r="BU713" s="747"/>
      <c r="BV713" s="747"/>
      <c r="BW713" s="747"/>
      <c r="BX713" s="747"/>
      <c r="BY713" s="747"/>
    </row>
    <row r="714" spans="1:77" s="26" customFormat="1" ht="15" customHeight="1">
      <c r="B714" s="627" t="s">
        <v>813</v>
      </c>
      <c r="C714" s="627"/>
      <c r="D714" s="627"/>
      <c r="E714" s="627"/>
      <c r="F714" s="627"/>
      <c r="G714" s="627"/>
      <c r="H714" s="627"/>
      <c r="I714" s="627"/>
      <c r="J714" s="627"/>
      <c r="K714" s="627"/>
      <c r="L714" s="747">
        <v>212072</v>
      </c>
      <c r="M714" s="747"/>
      <c r="N714" s="747"/>
      <c r="O714" s="747"/>
      <c r="P714" s="747"/>
      <c r="Q714" s="747"/>
      <c r="R714" s="747"/>
      <c r="S714" s="747"/>
      <c r="T714" s="747"/>
      <c r="U714" s="747"/>
      <c r="V714" s="747"/>
      <c r="W714" s="747">
        <v>994100</v>
      </c>
      <c r="X714" s="747"/>
      <c r="Y714" s="747"/>
      <c r="Z714" s="747"/>
      <c r="AA714" s="747"/>
      <c r="AB714" s="747"/>
      <c r="AC714" s="747"/>
      <c r="AD714" s="747"/>
      <c r="AE714" s="747"/>
      <c r="AF714" s="747"/>
      <c r="AG714" s="747"/>
      <c r="AH714" s="747">
        <v>131985</v>
      </c>
      <c r="AI714" s="747"/>
      <c r="AJ714" s="747"/>
      <c r="AK714" s="747"/>
      <c r="AL714" s="747"/>
      <c r="AM714" s="747"/>
      <c r="AN714" s="747"/>
      <c r="AO714" s="747"/>
      <c r="AP714" s="747"/>
      <c r="AQ714" s="747"/>
      <c r="AR714" s="747"/>
      <c r="AS714" s="747">
        <v>120554</v>
      </c>
      <c r="AT714" s="747"/>
      <c r="AU714" s="747"/>
      <c r="AV714" s="747"/>
      <c r="AW714" s="747"/>
      <c r="AX714" s="747"/>
      <c r="AY714" s="747"/>
      <c r="AZ714" s="747"/>
      <c r="BA714" s="747"/>
      <c r="BB714" s="747"/>
      <c r="BC714" s="747"/>
      <c r="BD714" s="747">
        <v>18476</v>
      </c>
      <c r="BE714" s="747"/>
      <c r="BF714" s="747"/>
      <c r="BG714" s="747"/>
      <c r="BH714" s="747"/>
      <c r="BI714" s="747"/>
      <c r="BJ714" s="747"/>
      <c r="BK714" s="747"/>
      <c r="BL714" s="747"/>
      <c r="BM714" s="747"/>
      <c r="BN714" s="747"/>
      <c r="BO714" s="747">
        <f>L714+W714+AH714+AS714+BD714</f>
        <v>1477187</v>
      </c>
      <c r="BP714" s="747"/>
      <c r="BQ714" s="747"/>
      <c r="BR714" s="747"/>
      <c r="BS714" s="747"/>
      <c r="BT714" s="747"/>
      <c r="BU714" s="747"/>
      <c r="BV714" s="747"/>
      <c r="BW714" s="747"/>
      <c r="BX714" s="747"/>
      <c r="BY714" s="747"/>
    </row>
    <row r="715" spans="1:77" s="26" customFormat="1" ht="15" customHeight="1">
      <c r="B715" s="627" t="s">
        <v>819</v>
      </c>
      <c r="C715" s="627"/>
      <c r="D715" s="627"/>
      <c r="E715" s="627"/>
      <c r="F715" s="627"/>
      <c r="G715" s="627"/>
      <c r="H715" s="627"/>
      <c r="I715" s="627"/>
      <c r="J715" s="627"/>
      <c r="K715" s="627"/>
      <c r="L715" s="747">
        <v>233319</v>
      </c>
      <c r="M715" s="747"/>
      <c r="N715" s="747"/>
      <c r="O715" s="747"/>
      <c r="P715" s="747"/>
      <c r="Q715" s="747"/>
      <c r="R715" s="747"/>
      <c r="S715" s="747"/>
      <c r="T715" s="747"/>
      <c r="U715" s="747"/>
      <c r="V715" s="747"/>
      <c r="W715" s="747">
        <v>1018941</v>
      </c>
      <c r="X715" s="747"/>
      <c r="Y715" s="747"/>
      <c r="Z715" s="747"/>
      <c r="AA715" s="747"/>
      <c r="AB715" s="747"/>
      <c r="AC715" s="747"/>
      <c r="AD715" s="747"/>
      <c r="AE715" s="747"/>
      <c r="AF715" s="747"/>
      <c r="AG715" s="747"/>
      <c r="AH715" s="747">
        <v>141899</v>
      </c>
      <c r="AI715" s="747"/>
      <c r="AJ715" s="747"/>
      <c r="AK715" s="747"/>
      <c r="AL715" s="747"/>
      <c r="AM715" s="747"/>
      <c r="AN715" s="747"/>
      <c r="AO715" s="747"/>
      <c r="AP715" s="747"/>
      <c r="AQ715" s="747"/>
      <c r="AR715" s="747"/>
      <c r="AS715" s="747">
        <v>126104</v>
      </c>
      <c r="AT715" s="747"/>
      <c r="AU715" s="747"/>
      <c r="AV715" s="747"/>
      <c r="AW715" s="747"/>
      <c r="AX715" s="747"/>
      <c r="AY715" s="747"/>
      <c r="AZ715" s="747"/>
      <c r="BA715" s="747"/>
      <c r="BB715" s="747"/>
      <c r="BC715" s="747"/>
      <c r="BD715" s="747">
        <v>20215</v>
      </c>
      <c r="BE715" s="747"/>
      <c r="BF715" s="747"/>
      <c r="BG715" s="747"/>
      <c r="BH715" s="747"/>
      <c r="BI715" s="747"/>
      <c r="BJ715" s="747"/>
      <c r="BK715" s="747"/>
      <c r="BL715" s="747"/>
      <c r="BM715" s="747"/>
      <c r="BN715" s="747"/>
      <c r="BO715" s="747">
        <f>L715+W715+AH715+AS715+BD715</f>
        <v>1540478</v>
      </c>
      <c r="BP715" s="747"/>
      <c r="BQ715" s="747"/>
      <c r="BR715" s="747"/>
      <c r="BS715" s="747"/>
      <c r="BT715" s="747"/>
      <c r="BU715" s="747"/>
      <c r="BV715" s="747"/>
      <c r="BW715" s="747"/>
      <c r="BX715" s="747"/>
      <c r="BY715" s="747"/>
    </row>
    <row r="716" spans="1:77" s="26" customFormat="1" ht="15" customHeight="1">
      <c r="B716" s="627" t="s">
        <v>844</v>
      </c>
      <c r="C716" s="627"/>
      <c r="D716" s="627"/>
      <c r="E716" s="627"/>
      <c r="F716" s="627"/>
      <c r="G716" s="627"/>
      <c r="H716" s="627"/>
      <c r="I716" s="627"/>
      <c r="J716" s="627"/>
      <c r="K716" s="627"/>
      <c r="L716" s="747">
        <v>231823</v>
      </c>
      <c r="M716" s="747"/>
      <c r="N716" s="747"/>
      <c r="O716" s="747"/>
      <c r="P716" s="747"/>
      <c r="Q716" s="747"/>
      <c r="R716" s="747"/>
      <c r="S716" s="747"/>
      <c r="T716" s="747"/>
      <c r="U716" s="747"/>
      <c r="V716" s="747"/>
      <c r="W716" s="747">
        <v>953709</v>
      </c>
      <c r="X716" s="747"/>
      <c r="Y716" s="747"/>
      <c r="Z716" s="747"/>
      <c r="AA716" s="747"/>
      <c r="AB716" s="747"/>
      <c r="AC716" s="747"/>
      <c r="AD716" s="747"/>
      <c r="AE716" s="747"/>
      <c r="AF716" s="747"/>
      <c r="AG716" s="747"/>
      <c r="AH716" s="747">
        <v>130579</v>
      </c>
      <c r="AI716" s="747"/>
      <c r="AJ716" s="747"/>
      <c r="AK716" s="747"/>
      <c r="AL716" s="747"/>
      <c r="AM716" s="747"/>
      <c r="AN716" s="747"/>
      <c r="AO716" s="747"/>
      <c r="AP716" s="747"/>
      <c r="AQ716" s="747"/>
      <c r="AR716" s="747"/>
      <c r="AS716" s="747">
        <v>111932</v>
      </c>
      <c r="AT716" s="747"/>
      <c r="AU716" s="747"/>
      <c r="AV716" s="747"/>
      <c r="AW716" s="747"/>
      <c r="AX716" s="747"/>
      <c r="AY716" s="747"/>
      <c r="AZ716" s="747"/>
      <c r="BA716" s="747"/>
      <c r="BB716" s="747"/>
      <c r="BC716" s="747"/>
      <c r="BD716" s="747">
        <v>17938</v>
      </c>
      <c r="BE716" s="747"/>
      <c r="BF716" s="747"/>
      <c r="BG716" s="747"/>
      <c r="BH716" s="747"/>
      <c r="BI716" s="747"/>
      <c r="BJ716" s="747"/>
      <c r="BK716" s="747"/>
      <c r="BL716" s="747"/>
      <c r="BM716" s="747"/>
      <c r="BN716" s="747"/>
      <c r="BO716" s="747">
        <f>L716+W716+AH716+AS716+BD716</f>
        <v>1445981</v>
      </c>
      <c r="BP716" s="747"/>
      <c r="BQ716" s="747"/>
      <c r="BR716" s="747"/>
      <c r="BS716" s="747"/>
      <c r="BT716" s="747"/>
      <c r="BU716" s="747"/>
      <c r="BV716" s="747"/>
      <c r="BW716" s="747"/>
      <c r="BX716" s="747"/>
      <c r="BY716" s="747"/>
    </row>
    <row r="717" spans="1:77" s="26" customFormat="1" ht="15" customHeight="1">
      <c r="B717" s="715" t="s">
        <v>973</v>
      </c>
      <c r="C717" s="715"/>
      <c r="D717" s="715"/>
      <c r="E717" s="715"/>
      <c r="F717" s="715"/>
      <c r="G717" s="715"/>
      <c r="H717" s="715"/>
      <c r="I717" s="715"/>
      <c r="J717" s="715"/>
      <c r="K717" s="715"/>
      <c r="L717" s="746">
        <v>235721</v>
      </c>
      <c r="M717" s="746"/>
      <c r="N717" s="746"/>
      <c r="O717" s="746"/>
      <c r="P717" s="746"/>
      <c r="Q717" s="746"/>
      <c r="R717" s="746"/>
      <c r="S717" s="746"/>
      <c r="T717" s="746"/>
      <c r="U717" s="746"/>
      <c r="V717" s="746"/>
      <c r="W717" s="746">
        <v>941975</v>
      </c>
      <c r="X717" s="746"/>
      <c r="Y717" s="746"/>
      <c r="Z717" s="746"/>
      <c r="AA717" s="746"/>
      <c r="AB717" s="746"/>
      <c r="AC717" s="746"/>
      <c r="AD717" s="746"/>
      <c r="AE717" s="746"/>
      <c r="AF717" s="746"/>
      <c r="AG717" s="746"/>
      <c r="AH717" s="746">
        <v>130331</v>
      </c>
      <c r="AI717" s="746"/>
      <c r="AJ717" s="746"/>
      <c r="AK717" s="746"/>
      <c r="AL717" s="746"/>
      <c r="AM717" s="746"/>
      <c r="AN717" s="746"/>
      <c r="AO717" s="746"/>
      <c r="AP717" s="746"/>
      <c r="AQ717" s="746"/>
      <c r="AR717" s="746"/>
      <c r="AS717" s="746">
        <v>111567</v>
      </c>
      <c r="AT717" s="746"/>
      <c r="AU717" s="746"/>
      <c r="AV717" s="746"/>
      <c r="AW717" s="746"/>
      <c r="AX717" s="746"/>
      <c r="AY717" s="746"/>
      <c r="AZ717" s="746"/>
      <c r="BA717" s="746"/>
      <c r="BB717" s="746"/>
      <c r="BC717" s="746"/>
      <c r="BD717" s="746">
        <v>18102</v>
      </c>
      <c r="BE717" s="746"/>
      <c r="BF717" s="746"/>
      <c r="BG717" s="746"/>
      <c r="BH717" s="746"/>
      <c r="BI717" s="746"/>
      <c r="BJ717" s="746"/>
      <c r="BK717" s="746"/>
      <c r="BL717" s="746"/>
      <c r="BM717" s="746"/>
      <c r="BN717" s="746"/>
      <c r="BO717" s="746">
        <f>L717+W717+AH717+AS717+BD717</f>
        <v>1437696</v>
      </c>
      <c r="BP717" s="746"/>
      <c r="BQ717" s="746"/>
      <c r="BR717" s="746"/>
      <c r="BS717" s="746"/>
      <c r="BT717" s="746"/>
      <c r="BU717" s="746"/>
      <c r="BV717" s="746"/>
      <c r="BW717" s="746"/>
      <c r="BX717" s="746"/>
      <c r="BY717" s="746"/>
    </row>
    <row r="718" spans="1:77" s="26" customFormat="1" ht="7.5" customHeight="1"/>
    <row r="719" spans="1:77" s="26" customFormat="1" ht="15" customHeight="1">
      <c r="A719" s="26" t="s">
        <v>298</v>
      </c>
    </row>
    <row r="720" spans="1:77" s="26" customFormat="1" ht="15" customHeight="1">
      <c r="B720" s="623" t="s">
        <v>503</v>
      </c>
      <c r="C720" s="623"/>
      <c r="D720" s="623"/>
      <c r="E720" s="623"/>
      <c r="F720" s="623"/>
      <c r="G720" s="623"/>
      <c r="H720" s="623"/>
      <c r="I720" s="623"/>
      <c r="J720" s="623"/>
      <c r="K720" s="623"/>
      <c r="L720" s="623" t="s">
        <v>292</v>
      </c>
      <c r="M720" s="623"/>
      <c r="N720" s="623"/>
      <c r="O720" s="623"/>
      <c r="P720" s="623"/>
      <c r="Q720" s="623"/>
      <c r="R720" s="623"/>
      <c r="S720" s="623"/>
      <c r="T720" s="623"/>
      <c r="U720" s="623"/>
      <c r="V720" s="623"/>
      <c r="W720" s="623" t="s">
        <v>299</v>
      </c>
      <c r="X720" s="623"/>
      <c r="Y720" s="623"/>
      <c r="Z720" s="623"/>
      <c r="AA720" s="623"/>
      <c r="AB720" s="623"/>
      <c r="AC720" s="623"/>
      <c r="AD720" s="623"/>
      <c r="AE720" s="623"/>
      <c r="AF720" s="623"/>
      <c r="AG720" s="623"/>
      <c r="AH720" s="623" t="s">
        <v>300</v>
      </c>
      <c r="AI720" s="623"/>
      <c r="AJ720" s="623"/>
      <c r="AK720" s="623"/>
      <c r="AL720" s="623"/>
      <c r="AM720" s="623"/>
      <c r="AN720" s="623"/>
      <c r="AO720" s="623"/>
      <c r="AP720" s="623"/>
      <c r="AQ720" s="623"/>
      <c r="AR720" s="623"/>
      <c r="AS720" s="623" t="s">
        <v>301</v>
      </c>
      <c r="AT720" s="623"/>
      <c r="AU720" s="623"/>
      <c r="AV720" s="623"/>
      <c r="AW720" s="623"/>
      <c r="AX720" s="623"/>
      <c r="AY720" s="623"/>
      <c r="AZ720" s="623"/>
      <c r="BA720" s="623"/>
      <c r="BB720" s="623"/>
      <c r="BC720" s="623"/>
      <c r="BD720" s="623" t="s">
        <v>302</v>
      </c>
      <c r="BE720" s="623"/>
      <c r="BF720" s="623"/>
      <c r="BG720" s="623"/>
      <c r="BH720" s="623"/>
      <c r="BI720" s="623"/>
      <c r="BJ720" s="623"/>
      <c r="BK720" s="623"/>
      <c r="BL720" s="623"/>
      <c r="BM720" s="623"/>
      <c r="BN720" s="623"/>
      <c r="BO720" s="623" t="s">
        <v>622</v>
      </c>
      <c r="BP720" s="623"/>
      <c r="BQ720" s="623"/>
      <c r="BR720" s="623"/>
      <c r="BS720" s="623"/>
      <c r="BT720" s="623"/>
      <c r="BU720" s="623"/>
      <c r="BV720" s="623"/>
      <c r="BW720" s="623"/>
      <c r="BX720" s="623"/>
      <c r="BY720" s="623"/>
    </row>
    <row r="721" spans="1:77" s="26" customFormat="1" ht="15" customHeight="1">
      <c r="B721" s="627" t="s">
        <v>756</v>
      </c>
      <c r="C721" s="627"/>
      <c r="D721" s="627"/>
      <c r="E721" s="627"/>
      <c r="F721" s="627"/>
      <c r="G721" s="627"/>
      <c r="H721" s="627"/>
      <c r="I721" s="627"/>
      <c r="J721" s="627"/>
      <c r="K721" s="627"/>
      <c r="L721" s="747">
        <v>188745</v>
      </c>
      <c r="M721" s="747"/>
      <c r="N721" s="747"/>
      <c r="O721" s="747"/>
      <c r="P721" s="747"/>
      <c r="Q721" s="747"/>
      <c r="R721" s="747"/>
      <c r="S721" s="747"/>
      <c r="T721" s="747"/>
      <c r="U721" s="747"/>
      <c r="V721" s="747"/>
      <c r="W721" s="747">
        <v>957446</v>
      </c>
      <c r="X721" s="747"/>
      <c r="Y721" s="747"/>
      <c r="Z721" s="747"/>
      <c r="AA721" s="747"/>
      <c r="AB721" s="747"/>
      <c r="AC721" s="747"/>
      <c r="AD721" s="747"/>
      <c r="AE721" s="747"/>
      <c r="AF721" s="747"/>
      <c r="AG721" s="747"/>
      <c r="AH721" s="747">
        <v>114987</v>
      </c>
      <c r="AI721" s="747"/>
      <c r="AJ721" s="747"/>
      <c r="AK721" s="747"/>
      <c r="AL721" s="747"/>
      <c r="AM721" s="747"/>
      <c r="AN721" s="747"/>
      <c r="AO721" s="747"/>
      <c r="AP721" s="747"/>
      <c r="AQ721" s="747"/>
      <c r="AR721" s="747"/>
      <c r="AS721" s="747">
        <v>106391</v>
      </c>
      <c r="AT721" s="747"/>
      <c r="AU721" s="747"/>
      <c r="AV721" s="747"/>
      <c r="AW721" s="747"/>
      <c r="AX721" s="747"/>
      <c r="AY721" s="747"/>
      <c r="AZ721" s="747"/>
      <c r="BA721" s="747"/>
      <c r="BB721" s="747"/>
      <c r="BC721" s="747"/>
      <c r="BD721" s="747">
        <v>15021</v>
      </c>
      <c r="BE721" s="747"/>
      <c r="BF721" s="747"/>
      <c r="BG721" s="747"/>
      <c r="BH721" s="747"/>
      <c r="BI721" s="747"/>
      <c r="BJ721" s="747"/>
      <c r="BK721" s="747"/>
      <c r="BL721" s="747"/>
      <c r="BM721" s="747"/>
      <c r="BN721" s="747"/>
      <c r="BO721" s="747">
        <v>1382590</v>
      </c>
      <c r="BP721" s="747"/>
      <c r="BQ721" s="747"/>
      <c r="BR721" s="747"/>
      <c r="BS721" s="747"/>
      <c r="BT721" s="747"/>
      <c r="BU721" s="747"/>
      <c r="BV721" s="747"/>
      <c r="BW721" s="747"/>
      <c r="BX721" s="747"/>
      <c r="BY721" s="747"/>
    </row>
    <row r="722" spans="1:77" s="26" customFormat="1" ht="15" customHeight="1">
      <c r="B722" s="627" t="s">
        <v>813</v>
      </c>
      <c r="C722" s="627"/>
      <c r="D722" s="627"/>
      <c r="E722" s="627"/>
      <c r="F722" s="627"/>
      <c r="G722" s="627"/>
      <c r="H722" s="627"/>
      <c r="I722" s="627"/>
      <c r="J722" s="627"/>
      <c r="K722" s="627"/>
      <c r="L722" s="747">
        <v>200599</v>
      </c>
      <c r="M722" s="747"/>
      <c r="N722" s="747"/>
      <c r="O722" s="747"/>
      <c r="P722" s="747"/>
      <c r="Q722" s="747"/>
      <c r="R722" s="747"/>
      <c r="S722" s="747"/>
      <c r="T722" s="747"/>
      <c r="U722" s="747"/>
      <c r="V722" s="747"/>
      <c r="W722" s="747">
        <v>969697</v>
      </c>
      <c r="X722" s="747"/>
      <c r="Y722" s="747"/>
      <c r="Z722" s="747"/>
      <c r="AA722" s="747"/>
      <c r="AB722" s="747"/>
      <c r="AC722" s="747"/>
      <c r="AD722" s="747"/>
      <c r="AE722" s="747"/>
      <c r="AF722" s="747"/>
      <c r="AG722" s="747"/>
      <c r="AH722" s="747">
        <v>115755</v>
      </c>
      <c r="AI722" s="747"/>
      <c r="AJ722" s="747"/>
      <c r="AK722" s="747"/>
      <c r="AL722" s="747"/>
      <c r="AM722" s="747"/>
      <c r="AN722" s="747"/>
      <c r="AO722" s="747"/>
      <c r="AP722" s="747"/>
      <c r="AQ722" s="747"/>
      <c r="AR722" s="747"/>
      <c r="AS722" s="747">
        <v>107499</v>
      </c>
      <c r="AT722" s="747"/>
      <c r="AU722" s="747"/>
      <c r="AV722" s="747"/>
      <c r="AW722" s="747"/>
      <c r="AX722" s="747"/>
      <c r="AY722" s="747"/>
      <c r="AZ722" s="747"/>
      <c r="BA722" s="747"/>
      <c r="BB722" s="747"/>
      <c r="BC722" s="747"/>
      <c r="BD722" s="747">
        <v>15498</v>
      </c>
      <c r="BE722" s="747"/>
      <c r="BF722" s="747"/>
      <c r="BG722" s="747"/>
      <c r="BH722" s="747"/>
      <c r="BI722" s="747"/>
      <c r="BJ722" s="747"/>
      <c r="BK722" s="747"/>
      <c r="BL722" s="747"/>
      <c r="BM722" s="747"/>
      <c r="BN722" s="747"/>
      <c r="BO722" s="747">
        <f>BD722+AS722+AH722+W722+L722</f>
        <v>1409048</v>
      </c>
      <c r="BP722" s="747"/>
      <c r="BQ722" s="747"/>
      <c r="BR722" s="747"/>
      <c r="BS722" s="747"/>
      <c r="BT722" s="747"/>
      <c r="BU722" s="747"/>
      <c r="BV722" s="747"/>
      <c r="BW722" s="747"/>
      <c r="BX722" s="747"/>
      <c r="BY722" s="747"/>
    </row>
    <row r="723" spans="1:77" s="26" customFormat="1" ht="15" customHeight="1">
      <c r="B723" s="627" t="s">
        <v>819</v>
      </c>
      <c r="C723" s="627"/>
      <c r="D723" s="627"/>
      <c r="E723" s="627"/>
      <c r="F723" s="627"/>
      <c r="G723" s="627"/>
      <c r="H723" s="627"/>
      <c r="I723" s="627"/>
      <c r="J723" s="627"/>
      <c r="K723" s="627"/>
      <c r="L723" s="747">
        <v>222769</v>
      </c>
      <c r="M723" s="747"/>
      <c r="N723" s="747"/>
      <c r="O723" s="747"/>
      <c r="P723" s="747"/>
      <c r="Q723" s="747"/>
      <c r="R723" s="747"/>
      <c r="S723" s="747"/>
      <c r="T723" s="747"/>
      <c r="U723" s="747"/>
      <c r="V723" s="747"/>
      <c r="W723" s="747">
        <v>994911</v>
      </c>
      <c r="X723" s="747"/>
      <c r="Y723" s="747"/>
      <c r="Z723" s="747"/>
      <c r="AA723" s="747"/>
      <c r="AB723" s="747"/>
      <c r="AC723" s="747"/>
      <c r="AD723" s="747"/>
      <c r="AE723" s="747"/>
      <c r="AF723" s="747"/>
      <c r="AG723" s="747"/>
      <c r="AH723" s="747">
        <v>126610</v>
      </c>
      <c r="AI723" s="747"/>
      <c r="AJ723" s="747"/>
      <c r="AK723" s="747"/>
      <c r="AL723" s="747"/>
      <c r="AM723" s="747"/>
      <c r="AN723" s="747"/>
      <c r="AO723" s="747"/>
      <c r="AP723" s="747"/>
      <c r="AQ723" s="747"/>
      <c r="AR723" s="747"/>
      <c r="AS723" s="747">
        <v>114521</v>
      </c>
      <c r="AT723" s="747"/>
      <c r="AU723" s="747"/>
      <c r="AV723" s="747"/>
      <c r="AW723" s="747"/>
      <c r="AX723" s="747"/>
      <c r="AY723" s="747"/>
      <c r="AZ723" s="747"/>
      <c r="BA723" s="747"/>
      <c r="BB723" s="747"/>
      <c r="BC723" s="747"/>
      <c r="BD723" s="747">
        <v>17360</v>
      </c>
      <c r="BE723" s="747"/>
      <c r="BF723" s="747"/>
      <c r="BG723" s="747"/>
      <c r="BH723" s="747"/>
      <c r="BI723" s="747"/>
      <c r="BJ723" s="747"/>
      <c r="BK723" s="747"/>
      <c r="BL723" s="747"/>
      <c r="BM723" s="747"/>
      <c r="BN723" s="747"/>
      <c r="BO723" s="747">
        <f>L723+W723+AH723+AS723+BD723</f>
        <v>1476171</v>
      </c>
      <c r="BP723" s="747"/>
      <c r="BQ723" s="747"/>
      <c r="BR723" s="747"/>
      <c r="BS723" s="747"/>
      <c r="BT723" s="747"/>
      <c r="BU723" s="747"/>
      <c r="BV723" s="747"/>
      <c r="BW723" s="747"/>
      <c r="BX723" s="747"/>
      <c r="BY723" s="747"/>
    </row>
    <row r="724" spans="1:77" s="26" customFormat="1" ht="15" customHeight="1">
      <c r="B724" s="627" t="s">
        <v>844</v>
      </c>
      <c r="C724" s="627"/>
      <c r="D724" s="627"/>
      <c r="E724" s="627"/>
      <c r="F724" s="627"/>
      <c r="G724" s="627"/>
      <c r="H724" s="627"/>
      <c r="I724" s="627"/>
      <c r="J724" s="627"/>
      <c r="K724" s="627"/>
      <c r="L724" s="747">
        <v>220469</v>
      </c>
      <c r="M724" s="747"/>
      <c r="N724" s="747"/>
      <c r="O724" s="747"/>
      <c r="P724" s="747"/>
      <c r="Q724" s="747"/>
      <c r="R724" s="747"/>
      <c r="S724" s="747"/>
      <c r="T724" s="747"/>
      <c r="U724" s="747"/>
      <c r="V724" s="747"/>
      <c r="W724" s="747">
        <v>931617</v>
      </c>
      <c r="X724" s="747"/>
      <c r="Y724" s="747"/>
      <c r="Z724" s="747"/>
      <c r="AA724" s="747"/>
      <c r="AB724" s="747"/>
      <c r="AC724" s="747"/>
      <c r="AD724" s="747"/>
      <c r="AE724" s="747"/>
      <c r="AF724" s="747"/>
      <c r="AG724" s="747"/>
      <c r="AH724" s="747">
        <v>119341</v>
      </c>
      <c r="AI724" s="747"/>
      <c r="AJ724" s="747"/>
      <c r="AK724" s="747"/>
      <c r="AL724" s="747"/>
      <c r="AM724" s="747"/>
      <c r="AN724" s="747"/>
      <c r="AO724" s="747"/>
      <c r="AP724" s="747"/>
      <c r="AQ724" s="747"/>
      <c r="AR724" s="747"/>
      <c r="AS724" s="747">
        <v>98779</v>
      </c>
      <c r="AT724" s="747"/>
      <c r="AU724" s="747"/>
      <c r="AV724" s="747"/>
      <c r="AW724" s="747"/>
      <c r="AX724" s="747"/>
      <c r="AY724" s="747"/>
      <c r="AZ724" s="747"/>
      <c r="BA724" s="747"/>
      <c r="BB724" s="747"/>
      <c r="BC724" s="747"/>
      <c r="BD724" s="747">
        <v>15231</v>
      </c>
      <c r="BE724" s="747"/>
      <c r="BF724" s="747"/>
      <c r="BG724" s="747"/>
      <c r="BH724" s="747"/>
      <c r="BI724" s="747"/>
      <c r="BJ724" s="747"/>
      <c r="BK724" s="747"/>
      <c r="BL724" s="747"/>
      <c r="BM724" s="747"/>
      <c r="BN724" s="747"/>
      <c r="BO724" s="747">
        <f>L724+W724+AH724+AS724+BD724</f>
        <v>1385437</v>
      </c>
      <c r="BP724" s="747"/>
      <c r="BQ724" s="747"/>
      <c r="BR724" s="747"/>
      <c r="BS724" s="747"/>
      <c r="BT724" s="747"/>
      <c r="BU724" s="747"/>
      <c r="BV724" s="747"/>
      <c r="BW724" s="747"/>
      <c r="BX724" s="747"/>
      <c r="BY724" s="747"/>
    </row>
    <row r="725" spans="1:77" s="26" customFormat="1" ht="15" customHeight="1">
      <c r="B725" s="715" t="s">
        <v>973</v>
      </c>
      <c r="C725" s="715"/>
      <c r="D725" s="715"/>
      <c r="E725" s="715"/>
      <c r="F725" s="715"/>
      <c r="G725" s="715"/>
      <c r="H725" s="715"/>
      <c r="I725" s="715"/>
      <c r="J725" s="715"/>
      <c r="K725" s="715"/>
      <c r="L725" s="746">
        <v>223772</v>
      </c>
      <c r="M725" s="746"/>
      <c r="N725" s="746"/>
      <c r="O725" s="746"/>
      <c r="P725" s="746"/>
      <c r="Q725" s="746"/>
      <c r="R725" s="746"/>
      <c r="S725" s="746"/>
      <c r="T725" s="746"/>
      <c r="U725" s="746"/>
      <c r="V725" s="746"/>
      <c r="W725" s="746">
        <v>915146</v>
      </c>
      <c r="X725" s="746"/>
      <c r="Y725" s="746"/>
      <c r="Z725" s="746"/>
      <c r="AA725" s="746"/>
      <c r="AB725" s="746"/>
      <c r="AC725" s="746"/>
      <c r="AD725" s="746"/>
      <c r="AE725" s="746"/>
      <c r="AF725" s="746"/>
      <c r="AG725" s="746"/>
      <c r="AH725" s="746">
        <v>117979</v>
      </c>
      <c r="AI725" s="746"/>
      <c r="AJ725" s="746"/>
      <c r="AK725" s="746"/>
      <c r="AL725" s="746"/>
      <c r="AM725" s="746"/>
      <c r="AN725" s="746"/>
      <c r="AO725" s="746"/>
      <c r="AP725" s="746"/>
      <c r="AQ725" s="746"/>
      <c r="AR725" s="746"/>
      <c r="AS725" s="746">
        <v>102531</v>
      </c>
      <c r="AT725" s="746"/>
      <c r="AU725" s="746"/>
      <c r="AV725" s="746"/>
      <c r="AW725" s="746"/>
      <c r="AX725" s="746"/>
      <c r="AY725" s="746"/>
      <c r="AZ725" s="746"/>
      <c r="BA725" s="746"/>
      <c r="BB725" s="746"/>
      <c r="BC725" s="746"/>
      <c r="BD725" s="746">
        <v>16352</v>
      </c>
      <c r="BE725" s="746"/>
      <c r="BF725" s="746"/>
      <c r="BG725" s="746"/>
      <c r="BH725" s="746"/>
      <c r="BI725" s="746"/>
      <c r="BJ725" s="746"/>
      <c r="BK725" s="746"/>
      <c r="BL725" s="746"/>
      <c r="BM725" s="746"/>
      <c r="BN725" s="746"/>
      <c r="BO725" s="746">
        <f>L725+W725+AH725+AS725+BD725</f>
        <v>1375780</v>
      </c>
      <c r="BP725" s="746"/>
      <c r="BQ725" s="746"/>
      <c r="BR725" s="746"/>
      <c r="BS725" s="746"/>
      <c r="BT725" s="746"/>
      <c r="BU725" s="746"/>
      <c r="BV725" s="746"/>
      <c r="BW725" s="746"/>
      <c r="BX725" s="746"/>
      <c r="BY725" s="746"/>
    </row>
    <row r="726" spans="1:77" s="26" customFormat="1" ht="15" customHeight="1">
      <c r="BY726" s="27" t="s">
        <v>304</v>
      </c>
    </row>
    <row r="727" spans="1:77" s="31" customFormat="1" ht="25" customHeight="1">
      <c r="A727" s="31" t="s">
        <v>305</v>
      </c>
    </row>
    <row r="728" spans="1:77" s="26" customFormat="1" ht="7.5" customHeight="1">
      <c r="AA728" s="26">
        <v>85.64</v>
      </c>
    </row>
    <row r="729" spans="1:77" s="26" customFormat="1" ht="15" customHeight="1">
      <c r="A729" s="26" t="s">
        <v>306</v>
      </c>
      <c r="BY729" s="27" t="s">
        <v>311</v>
      </c>
    </row>
    <row r="730" spans="1:77" s="26" customFormat="1" ht="3.75" customHeight="1"/>
    <row r="731" spans="1:77" s="26" customFormat="1" ht="15" customHeight="1">
      <c r="B731" s="635" t="s">
        <v>503</v>
      </c>
      <c r="C731" s="636"/>
      <c r="D731" s="636"/>
      <c r="E731" s="636"/>
      <c r="F731" s="636"/>
      <c r="G731" s="636"/>
      <c r="H731" s="636"/>
      <c r="I731" s="636"/>
      <c r="J731" s="637"/>
      <c r="K731" s="635" t="s">
        <v>744</v>
      </c>
      <c r="L731" s="636"/>
      <c r="M731" s="636"/>
      <c r="N731" s="636"/>
      <c r="O731" s="636"/>
      <c r="P731" s="636"/>
      <c r="Q731" s="636"/>
      <c r="R731" s="636"/>
      <c r="S731" s="636"/>
      <c r="T731" s="636"/>
      <c r="U731" s="636"/>
      <c r="V731" s="636"/>
      <c r="W731" s="636"/>
      <c r="X731" s="636"/>
      <c r="Y731" s="637"/>
      <c r="Z731" s="635" t="s">
        <v>307</v>
      </c>
      <c r="AA731" s="636"/>
      <c r="AB731" s="636"/>
      <c r="AC731" s="636"/>
      <c r="AD731" s="636"/>
      <c r="AE731" s="636"/>
      <c r="AF731" s="636"/>
      <c r="AG731" s="636"/>
      <c r="AH731" s="636"/>
      <c r="AI731" s="637"/>
      <c r="AJ731" s="642" t="s">
        <v>748</v>
      </c>
      <c r="AK731" s="643"/>
      <c r="AL731" s="643"/>
      <c r="AM731" s="643"/>
      <c r="AN731" s="643"/>
      <c r="AO731" s="643"/>
      <c r="AP731" s="643"/>
      <c r="AQ731" s="643"/>
      <c r="AR731" s="643"/>
      <c r="AS731" s="643"/>
      <c r="AT731" s="643"/>
      <c r="AU731" s="643"/>
      <c r="AV731" s="643"/>
      <c r="AW731" s="643"/>
      <c r="AX731" s="643"/>
      <c r="AY731" s="643"/>
      <c r="AZ731" s="643"/>
      <c r="BA731" s="643"/>
      <c r="BB731" s="643"/>
      <c r="BC731" s="643"/>
      <c r="BD731" s="643"/>
      <c r="BE731" s="643"/>
      <c r="BF731" s="643"/>
      <c r="BG731" s="643"/>
      <c r="BH731" s="643"/>
      <c r="BI731" s="643"/>
      <c r="BJ731" s="643"/>
      <c r="BK731" s="643"/>
      <c r="BL731" s="643"/>
      <c r="BM731" s="643"/>
      <c r="BN731" s="643"/>
      <c r="BO731" s="643"/>
      <c r="BP731" s="643"/>
      <c r="BQ731" s="643"/>
      <c r="BR731" s="643"/>
      <c r="BS731" s="643"/>
      <c r="BT731" s="643"/>
      <c r="BU731" s="643"/>
      <c r="BV731" s="643"/>
      <c r="BW731" s="643"/>
      <c r="BX731" s="643"/>
      <c r="BY731" s="644"/>
    </row>
    <row r="732" spans="1:77" s="26" customFormat="1" ht="15" customHeight="1">
      <c r="B732" s="891"/>
      <c r="C732" s="892"/>
      <c r="D732" s="892"/>
      <c r="E732" s="892"/>
      <c r="F732" s="892"/>
      <c r="G732" s="892"/>
      <c r="H732" s="892"/>
      <c r="I732" s="892"/>
      <c r="J732" s="893"/>
      <c r="K732" s="638"/>
      <c r="L732" s="639"/>
      <c r="M732" s="639"/>
      <c r="N732" s="639"/>
      <c r="O732" s="639"/>
      <c r="P732" s="639"/>
      <c r="Q732" s="639"/>
      <c r="R732" s="639"/>
      <c r="S732" s="639"/>
      <c r="T732" s="639"/>
      <c r="U732" s="639"/>
      <c r="V732" s="639"/>
      <c r="W732" s="639"/>
      <c r="X732" s="639"/>
      <c r="Y732" s="640"/>
      <c r="Z732" s="891"/>
      <c r="AA732" s="892"/>
      <c r="AB732" s="892"/>
      <c r="AC732" s="892"/>
      <c r="AD732" s="892"/>
      <c r="AE732" s="892"/>
      <c r="AF732" s="892"/>
      <c r="AG732" s="892"/>
      <c r="AH732" s="892"/>
      <c r="AI732" s="893"/>
      <c r="AJ732" s="642" t="s">
        <v>747</v>
      </c>
      <c r="AK732" s="643"/>
      <c r="AL732" s="643"/>
      <c r="AM732" s="643"/>
      <c r="AN732" s="643"/>
      <c r="AO732" s="643"/>
      <c r="AP732" s="643"/>
      <c r="AQ732" s="643"/>
      <c r="AR732" s="643"/>
      <c r="AS732" s="643"/>
      <c r="AT732" s="643"/>
      <c r="AU732" s="643"/>
      <c r="AV732" s="643"/>
      <c r="AW732" s="643"/>
      <c r="AX732" s="643"/>
      <c r="AY732" s="643"/>
      <c r="AZ732" s="643"/>
      <c r="BA732" s="643"/>
      <c r="BB732" s="644"/>
      <c r="BC732" s="642" t="s">
        <v>309</v>
      </c>
      <c r="BD732" s="643"/>
      <c r="BE732" s="643"/>
      <c r="BF732" s="643"/>
      <c r="BG732" s="643"/>
      <c r="BH732" s="643"/>
      <c r="BI732" s="643"/>
      <c r="BJ732" s="643"/>
      <c r="BK732" s="643"/>
      <c r="BL732" s="643"/>
      <c r="BM732" s="643"/>
      <c r="BN732" s="644"/>
      <c r="BO732" s="712" t="s">
        <v>310</v>
      </c>
      <c r="BP732" s="894"/>
      <c r="BQ732" s="894"/>
      <c r="BR732" s="894"/>
      <c r="BS732" s="894"/>
      <c r="BT732" s="894"/>
      <c r="BU732" s="894"/>
      <c r="BV732" s="894"/>
      <c r="BW732" s="894"/>
      <c r="BX732" s="894"/>
      <c r="BY732" s="762"/>
    </row>
    <row r="733" spans="1:77" s="26" customFormat="1" ht="15" customHeight="1">
      <c r="B733" s="638"/>
      <c r="C733" s="639"/>
      <c r="D733" s="639"/>
      <c r="E733" s="639"/>
      <c r="F733" s="639"/>
      <c r="G733" s="639"/>
      <c r="H733" s="639"/>
      <c r="I733" s="639"/>
      <c r="J733" s="640"/>
      <c r="K733" s="642" t="s">
        <v>745</v>
      </c>
      <c r="L733" s="643"/>
      <c r="M733" s="643"/>
      <c r="N733" s="643"/>
      <c r="O733" s="643"/>
      <c r="P733" s="643"/>
      <c r="Q733" s="644"/>
      <c r="R733" s="642" t="s">
        <v>746</v>
      </c>
      <c r="S733" s="643"/>
      <c r="T733" s="643"/>
      <c r="U733" s="643"/>
      <c r="V733" s="643"/>
      <c r="W733" s="643"/>
      <c r="X733" s="643"/>
      <c r="Y733" s="644"/>
      <c r="Z733" s="638"/>
      <c r="AA733" s="639"/>
      <c r="AB733" s="639"/>
      <c r="AC733" s="639"/>
      <c r="AD733" s="639"/>
      <c r="AE733" s="639"/>
      <c r="AF733" s="639"/>
      <c r="AG733" s="639"/>
      <c r="AH733" s="639"/>
      <c r="AI733" s="640"/>
      <c r="AJ733" s="642" t="s">
        <v>226</v>
      </c>
      <c r="AK733" s="643"/>
      <c r="AL733" s="643"/>
      <c r="AM733" s="643"/>
      <c r="AN733" s="643"/>
      <c r="AO733" s="643"/>
      <c r="AP733" s="643"/>
      <c r="AQ733" s="643"/>
      <c r="AR733" s="644"/>
      <c r="AS733" s="796" t="s">
        <v>308</v>
      </c>
      <c r="AT733" s="797"/>
      <c r="AU733" s="797"/>
      <c r="AV733" s="797"/>
      <c r="AW733" s="797"/>
      <c r="AX733" s="797"/>
      <c r="AY733" s="797"/>
      <c r="AZ733" s="797"/>
      <c r="BA733" s="797"/>
      <c r="BB733" s="798"/>
      <c r="BC733" s="796" t="s">
        <v>226</v>
      </c>
      <c r="BD733" s="797"/>
      <c r="BE733" s="797"/>
      <c r="BF733" s="798"/>
      <c r="BG733" s="642" t="s">
        <v>308</v>
      </c>
      <c r="BH733" s="643"/>
      <c r="BI733" s="643"/>
      <c r="BJ733" s="643"/>
      <c r="BK733" s="643"/>
      <c r="BL733" s="643"/>
      <c r="BM733" s="643"/>
      <c r="BN733" s="644"/>
      <c r="BO733" s="712" t="s">
        <v>226</v>
      </c>
      <c r="BP733" s="894"/>
      <c r="BQ733" s="894"/>
      <c r="BR733" s="894"/>
      <c r="BS733" s="762"/>
      <c r="BT733" s="642" t="s">
        <v>308</v>
      </c>
      <c r="BU733" s="643"/>
      <c r="BV733" s="643"/>
      <c r="BW733" s="643"/>
      <c r="BX733" s="643"/>
      <c r="BY733" s="644"/>
    </row>
    <row r="734" spans="1:77" s="26" customFormat="1" ht="15" customHeight="1">
      <c r="B734" s="827" t="s">
        <v>813</v>
      </c>
      <c r="C734" s="828"/>
      <c r="D734" s="828"/>
      <c r="E734" s="828"/>
      <c r="F734" s="828"/>
      <c r="G734" s="828"/>
      <c r="H734" s="828"/>
      <c r="I734" s="828"/>
      <c r="J734" s="829"/>
      <c r="K734" s="852">
        <v>7222</v>
      </c>
      <c r="L734" s="853"/>
      <c r="M734" s="853"/>
      <c r="N734" s="853"/>
      <c r="O734" s="853"/>
      <c r="P734" s="853"/>
      <c r="Q734" s="854"/>
      <c r="R734" s="852">
        <v>13259</v>
      </c>
      <c r="S734" s="853"/>
      <c r="T734" s="853"/>
      <c r="U734" s="853"/>
      <c r="V734" s="853"/>
      <c r="W734" s="853"/>
      <c r="X734" s="853"/>
      <c r="Y734" s="854"/>
      <c r="Z734" s="852">
        <v>1161039</v>
      </c>
      <c r="AA734" s="853"/>
      <c r="AB734" s="853"/>
      <c r="AC734" s="853"/>
      <c r="AD734" s="853"/>
      <c r="AE734" s="853"/>
      <c r="AF734" s="853"/>
      <c r="AG734" s="853"/>
      <c r="AH734" s="853"/>
      <c r="AI734" s="854"/>
      <c r="AJ734" s="852">
        <v>215499</v>
      </c>
      <c r="AK734" s="853"/>
      <c r="AL734" s="853"/>
      <c r="AM734" s="853"/>
      <c r="AN734" s="853"/>
      <c r="AO734" s="853"/>
      <c r="AP734" s="853"/>
      <c r="AQ734" s="853"/>
      <c r="AR734" s="854"/>
      <c r="AS734" s="852">
        <v>3789384</v>
      </c>
      <c r="AT734" s="853"/>
      <c r="AU734" s="853"/>
      <c r="AV734" s="853"/>
      <c r="AW734" s="853"/>
      <c r="AX734" s="853"/>
      <c r="AY734" s="853"/>
      <c r="AZ734" s="853"/>
      <c r="BA734" s="853"/>
      <c r="BB734" s="854"/>
      <c r="BC734" s="852">
        <v>69</v>
      </c>
      <c r="BD734" s="853"/>
      <c r="BE734" s="853"/>
      <c r="BF734" s="854"/>
      <c r="BG734" s="852">
        <v>28920</v>
      </c>
      <c r="BH734" s="853"/>
      <c r="BI734" s="853"/>
      <c r="BJ734" s="853"/>
      <c r="BK734" s="853"/>
      <c r="BL734" s="853"/>
      <c r="BM734" s="853"/>
      <c r="BN734" s="854"/>
      <c r="BO734" s="852">
        <v>73</v>
      </c>
      <c r="BP734" s="853"/>
      <c r="BQ734" s="853"/>
      <c r="BR734" s="853"/>
      <c r="BS734" s="854"/>
      <c r="BT734" s="852">
        <v>1825</v>
      </c>
      <c r="BU734" s="853"/>
      <c r="BV734" s="853"/>
      <c r="BW734" s="853"/>
      <c r="BX734" s="853"/>
      <c r="BY734" s="854"/>
    </row>
    <row r="735" spans="1:77" s="26" customFormat="1" ht="15" customHeight="1">
      <c r="B735" s="824" t="s">
        <v>819</v>
      </c>
      <c r="C735" s="825"/>
      <c r="D735" s="825"/>
      <c r="E735" s="825"/>
      <c r="F735" s="825"/>
      <c r="G735" s="825"/>
      <c r="H735" s="825"/>
      <c r="I735" s="825"/>
      <c r="J735" s="826"/>
      <c r="K735" s="842">
        <v>7037</v>
      </c>
      <c r="L735" s="843"/>
      <c r="M735" s="843"/>
      <c r="N735" s="843"/>
      <c r="O735" s="843"/>
      <c r="P735" s="843"/>
      <c r="Q735" s="844"/>
      <c r="R735" s="842">
        <v>12749</v>
      </c>
      <c r="S735" s="843"/>
      <c r="T735" s="843"/>
      <c r="U735" s="843"/>
      <c r="V735" s="843"/>
      <c r="W735" s="843"/>
      <c r="X735" s="843"/>
      <c r="Y735" s="844"/>
      <c r="Z735" s="842">
        <v>1277515</v>
      </c>
      <c r="AA735" s="843"/>
      <c r="AB735" s="843"/>
      <c r="AC735" s="843"/>
      <c r="AD735" s="843"/>
      <c r="AE735" s="843"/>
      <c r="AF735" s="843"/>
      <c r="AG735" s="843"/>
      <c r="AH735" s="843"/>
      <c r="AI735" s="844"/>
      <c r="AJ735" s="842">
        <v>245264</v>
      </c>
      <c r="AK735" s="843"/>
      <c r="AL735" s="843"/>
      <c r="AM735" s="843"/>
      <c r="AN735" s="843"/>
      <c r="AO735" s="843"/>
      <c r="AP735" s="843"/>
      <c r="AQ735" s="843"/>
      <c r="AR735" s="844"/>
      <c r="AS735" s="842">
        <v>4457280</v>
      </c>
      <c r="AT735" s="843"/>
      <c r="AU735" s="843"/>
      <c r="AV735" s="843"/>
      <c r="AW735" s="843"/>
      <c r="AX735" s="843"/>
      <c r="AY735" s="843"/>
      <c r="AZ735" s="843"/>
      <c r="BA735" s="843"/>
      <c r="BB735" s="844"/>
      <c r="BC735" s="842">
        <v>48</v>
      </c>
      <c r="BD735" s="843"/>
      <c r="BE735" s="843"/>
      <c r="BF735" s="844"/>
      <c r="BG735" s="842">
        <v>19966</v>
      </c>
      <c r="BH735" s="843"/>
      <c r="BI735" s="843"/>
      <c r="BJ735" s="843"/>
      <c r="BK735" s="843"/>
      <c r="BL735" s="843"/>
      <c r="BM735" s="843"/>
      <c r="BN735" s="844"/>
      <c r="BO735" s="842">
        <v>80</v>
      </c>
      <c r="BP735" s="843"/>
      <c r="BQ735" s="843"/>
      <c r="BR735" s="843"/>
      <c r="BS735" s="844"/>
      <c r="BT735" s="842">
        <v>2000</v>
      </c>
      <c r="BU735" s="843"/>
      <c r="BV735" s="843"/>
      <c r="BW735" s="843"/>
      <c r="BX735" s="843"/>
      <c r="BY735" s="844"/>
    </row>
    <row r="736" spans="1:77" s="26" customFormat="1" ht="15" customHeight="1">
      <c r="B736" s="824" t="s">
        <v>844</v>
      </c>
      <c r="C736" s="825"/>
      <c r="D736" s="825"/>
      <c r="E736" s="825"/>
      <c r="F736" s="825"/>
      <c r="G736" s="825"/>
      <c r="H736" s="825"/>
      <c r="I736" s="825"/>
      <c r="J736" s="826"/>
      <c r="K736" s="842">
        <v>6890</v>
      </c>
      <c r="L736" s="843"/>
      <c r="M736" s="843"/>
      <c r="N736" s="843"/>
      <c r="O736" s="843"/>
      <c r="P736" s="843"/>
      <c r="Q736" s="844"/>
      <c r="R736" s="842">
        <v>12273</v>
      </c>
      <c r="S736" s="843"/>
      <c r="T736" s="843"/>
      <c r="U736" s="843"/>
      <c r="V736" s="843"/>
      <c r="W736" s="843"/>
      <c r="X736" s="843"/>
      <c r="Y736" s="844"/>
      <c r="Z736" s="842">
        <v>1249745</v>
      </c>
      <c r="AA736" s="843"/>
      <c r="AB736" s="843"/>
      <c r="AC736" s="843"/>
      <c r="AD736" s="843"/>
      <c r="AE736" s="843"/>
      <c r="AF736" s="843"/>
      <c r="AG736" s="843"/>
      <c r="AH736" s="843"/>
      <c r="AI736" s="844"/>
      <c r="AJ736" s="842">
        <v>246815</v>
      </c>
      <c r="AK736" s="843"/>
      <c r="AL736" s="843"/>
      <c r="AM736" s="843"/>
      <c r="AN736" s="843"/>
      <c r="AO736" s="843"/>
      <c r="AP736" s="843"/>
      <c r="AQ736" s="843"/>
      <c r="AR736" s="844"/>
      <c r="AS736" s="842">
        <v>4430309</v>
      </c>
      <c r="AT736" s="843"/>
      <c r="AU736" s="843"/>
      <c r="AV736" s="843"/>
      <c r="AW736" s="843"/>
      <c r="AX736" s="843"/>
      <c r="AY736" s="843"/>
      <c r="AZ736" s="843"/>
      <c r="BA736" s="843"/>
      <c r="BB736" s="844"/>
      <c r="BC736" s="842">
        <v>43</v>
      </c>
      <c r="BD736" s="843"/>
      <c r="BE736" s="843"/>
      <c r="BF736" s="844"/>
      <c r="BG736" s="842">
        <v>17970</v>
      </c>
      <c r="BH736" s="843"/>
      <c r="BI736" s="843"/>
      <c r="BJ736" s="843"/>
      <c r="BK736" s="843"/>
      <c r="BL736" s="843"/>
      <c r="BM736" s="843"/>
      <c r="BN736" s="844"/>
      <c r="BO736" s="842">
        <v>79</v>
      </c>
      <c r="BP736" s="843"/>
      <c r="BQ736" s="843"/>
      <c r="BR736" s="843"/>
      <c r="BS736" s="844"/>
      <c r="BT736" s="842">
        <v>1975</v>
      </c>
      <c r="BU736" s="843"/>
      <c r="BV736" s="843"/>
      <c r="BW736" s="843"/>
      <c r="BX736" s="843"/>
      <c r="BY736" s="844"/>
    </row>
    <row r="737" spans="1:115" s="26" customFormat="1" ht="15" customHeight="1">
      <c r="B737" s="824" t="s">
        <v>973</v>
      </c>
      <c r="C737" s="825"/>
      <c r="D737" s="825"/>
      <c r="E737" s="825"/>
      <c r="F737" s="825"/>
      <c r="G737" s="825"/>
      <c r="H737" s="825"/>
      <c r="I737" s="825"/>
      <c r="J737" s="826"/>
      <c r="K737" s="842">
        <v>6733</v>
      </c>
      <c r="L737" s="843"/>
      <c r="M737" s="843"/>
      <c r="N737" s="843"/>
      <c r="O737" s="843"/>
      <c r="P737" s="843"/>
      <c r="Q737" s="844"/>
      <c r="R737" s="842">
        <v>11803</v>
      </c>
      <c r="S737" s="843"/>
      <c r="T737" s="843"/>
      <c r="U737" s="843"/>
      <c r="V737" s="843"/>
      <c r="W737" s="843"/>
      <c r="X737" s="843"/>
      <c r="Y737" s="844"/>
      <c r="Z737" s="842">
        <v>1215270</v>
      </c>
      <c r="AA737" s="843"/>
      <c r="AB737" s="843"/>
      <c r="AC737" s="843"/>
      <c r="AD737" s="843"/>
      <c r="AE737" s="843"/>
      <c r="AF737" s="843"/>
      <c r="AG737" s="843"/>
      <c r="AH737" s="843"/>
      <c r="AI737" s="844"/>
      <c r="AJ737" s="842">
        <v>246215</v>
      </c>
      <c r="AK737" s="843"/>
      <c r="AL737" s="843"/>
      <c r="AM737" s="843"/>
      <c r="AN737" s="843"/>
      <c r="AO737" s="843"/>
      <c r="AP737" s="843"/>
      <c r="AQ737" s="843"/>
      <c r="AR737" s="844"/>
      <c r="AS737" s="842">
        <v>4484117</v>
      </c>
      <c r="AT737" s="843"/>
      <c r="AU737" s="843"/>
      <c r="AV737" s="843"/>
      <c r="AW737" s="843"/>
      <c r="AX737" s="843"/>
      <c r="AY737" s="843"/>
      <c r="AZ737" s="843"/>
      <c r="BA737" s="843"/>
      <c r="BB737" s="844"/>
      <c r="BC737" s="842">
        <v>49</v>
      </c>
      <c r="BD737" s="843"/>
      <c r="BE737" s="843"/>
      <c r="BF737" s="844"/>
      <c r="BG737" s="842">
        <v>20532</v>
      </c>
      <c r="BH737" s="843"/>
      <c r="BI737" s="843"/>
      <c r="BJ737" s="843"/>
      <c r="BK737" s="843"/>
      <c r="BL737" s="843"/>
      <c r="BM737" s="843"/>
      <c r="BN737" s="844"/>
      <c r="BO737" s="842">
        <v>69</v>
      </c>
      <c r="BP737" s="843"/>
      <c r="BQ737" s="843"/>
      <c r="BR737" s="843"/>
      <c r="BS737" s="844"/>
      <c r="BT737" s="842">
        <v>1725</v>
      </c>
      <c r="BU737" s="843"/>
      <c r="BV737" s="843"/>
      <c r="BW737" s="843"/>
      <c r="BX737" s="843"/>
      <c r="BY737" s="844"/>
    </row>
    <row r="738" spans="1:115" s="26" customFormat="1" ht="15" customHeight="1">
      <c r="B738" s="831" t="s">
        <v>974</v>
      </c>
      <c r="C738" s="832"/>
      <c r="D738" s="832"/>
      <c r="E738" s="832"/>
      <c r="F738" s="832"/>
      <c r="G738" s="832"/>
      <c r="H738" s="832"/>
      <c r="I738" s="832"/>
      <c r="J738" s="833"/>
      <c r="K738" s="885">
        <v>6564</v>
      </c>
      <c r="L738" s="886"/>
      <c r="M738" s="886"/>
      <c r="N738" s="886"/>
      <c r="O738" s="886"/>
      <c r="P738" s="886"/>
      <c r="Q738" s="887"/>
      <c r="R738" s="885">
        <v>11301</v>
      </c>
      <c r="S738" s="886"/>
      <c r="T738" s="886"/>
      <c r="U738" s="886"/>
      <c r="V738" s="886"/>
      <c r="W738" s="886"/>
      <c r="X738" s="886"/>
      <c r="Y738" s="887"/>
      <c r="Z738" s="885">
        <v>1215242</v>
      </c>
      <c r="AA738" s="886"/>
      <c r="AB738" s="886"/>
      <c r="AC738" s="886"/>
      <c r="AD738" s="886"/>
      <c r="AE738" s="886"/>
      <c r="AF738" s="886"/>
      <c r="AG738" s="886"/>
      <c r="AH738" s="886"/>
      <c r="AI738" s="887"/>
      <c r="AJ738" s="885">
        <v>243348</v>
      </c>
      <c r="AK738" s="886"/>
      <c r="AL738" s="886"/>
      <c r="AM738" s="886"/>
      <c r="AN738" s="886"/>
      <c r="AO738" s="886"/>
      <c r="AP738" s="886"/>
      <c r="AQ738" s="886"/>
      <c r="AR738" s="887"/>
      <c r="AS738" s="885">
        <v>4308090</v>
      </c>
      <c r="AT738" s="886"/>
      <c r="AU738" s="886"/>
      <c r="AV738" s="886"/>
      <c r="AW738" s="886"/>
      <c r="AX738" s="886"/>
      <c r="AY738" s="886"/>
      <c r="AZ738" s="886"/>
      <c r="BA738" s="886"/>
      <c r="BB738" s="887"/>
      <c r="BC738" s="885">
        <v>38</v>
      </c>
      <c r="BD738" s="886"/>
      <c r="BE738" s="886"/>
      <c r="BF738" s="887"/>
      <c r="BG738" s="885">
        <v>15960</v>
      </c>
      <c r="BH738" s="886"/>
      <c r="BI738" s="886"/>
      <c r="BJ738" s="886"/>
      <c r="BK738" s="886"/>
      <c r="BL738" s="886"/>
      <c r="BM738" s="886"/>
      <c r="BN738" s="887"/>
      <c r="BO738" s="885">
        <v>86</v>
      </c>
      <c r="BP738" s="886"/>
      <c r="BQ738" s="886"/>
      <c r="BR738" s="886"/>
      <c r="BS738" s="887"/>
      <c r="BT738" s="885">
        <v>2150</v>
      </c>
      <c r="BU738" s="886"/>
      <c r="BV738" s="886"/>
      <c r="BW738" s="886"/>
      <c r="BX738" s="886"/>
      <c r="BY738" s="887"/>
    </row>
    <row r="739" spans="1:115" s="26" customFormat="1" ht="1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>
        <v>27.4</v>
      </c>
      <c r="BY739" s="27" t="s">
        <v>312</v>
      </c>
    </row>
    <row r="740" spans="1:115" s="26" customFormat="1" ht="15" customHeight="1">
      <c r="A740" s="29"/>
      <c r="B740" s="84"/>
      <c r="C740" s="84"/>
      <c r="D740" s="84"/>
      <c r="E740" s="84"/>
      <c r="F740" s="84"/>
      <c r="G740" s="84"/>
      <c r="H740" s="84"/>
      <c r="I740" s="84"/>
      <c r="J740" s="29"/>
      <c r="K740" s="29"/>
      <c r="L740" s="29"/>
      <c r="M740" s="29">
        <v>31.4</v>
      </c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9"/>
      <c r="BQ740" s="29"/>
    </row>
    <row r="741" spans="1:115" s="26" customFormat="1" ht="15" customHeight="1">
      <c r="A741" s="26" t="s">
        <v>313</v>
      </c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9"/>
      <c r="BX741" s="30"/>
      <c r="BY741" s="30" t="s">
        <v>814</v>
      </c>
      <c r="BZ741" s="30" t="s">
        <v>200</v>
      </c>
      <c r="CA741" s="30" t="s">
        <v>201</v>
      </c>
      <c r="CB741" s="30" t="s">
        <v>202</v>
      </c>
      <c r="CC741" s="30" t="s">
        <v>203</v>
      </c>
      <c r="CD741" s="30" t="s">
        <v>204</v>
      </c>
    </row>
    <row r="742" spans="1:115" s="26" customFormat="1" ht="3.75" customHeight="1"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>
        <v>34.9</v>
      </c>
      <c r="N742" s="29"/>
      <c r="O742" s="29"/>
      <c r="P742" s="29"/>
      <c r="Q742" s="29"/>
      <c r="R742" s="29"/>
      <c r="S742" s="29"/>
      <c r="T742" s="29"/>
      <c r="U742" s="29"/>
      <c r="V742" s="29">
        <v>17.5</v>
      </c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9"/>
      <c r="BQ742" s="29"/>
    </row>
    <row r="743" spans="1:115" s="26" customFormat="1" ht="15" customHeight="1">
      <c r="B743" s="635" t="s">
        <v>503</v>
      </c>
      <c r="C743" s="636"/>
      <c r="D743" s="636"/>
      <c r="E743" s="636"/>
      <c r="F743" s="636"/>
      <c r="G743" s="636"/>
      <c r="H743" s="636"/>
      <c r="I743" s="636"/>
      <c r="J743" s="636"/>
      <c r="K743" s="636"/>
      <c r="L743" s="637"/>
      <c r="M743" s="642" t="s">
        <v>849</v>
      </c>
      <c r="N743" s="643"/>
      <c r="O743" s="643"/>
      <c r="P743" s="643"/>
      <c r="Q743" s="643"/>
      <c r="R743" s="643"/>
      <c r="S743" s="643"/>
      <c r="T743" s="643"/>
      <c r="U743" s="643"/>
      <c r="V743" s="643"/>
      <c r="W743" s="643"/>
      <c r="X743" s="643"/>
      <c r="Y743" s="643"/>
      <c r="Z743" s="643"/>
      <c r="AA743" s="643"/>
      <c r="AB743" s="643"/>
      <c r="AC743" s="643"/>
      <c r="AD743" s="644"/>
      <c r="AE743" s="642" t="s">
        <v>850</v>
      </c>
      <c r="AF743" s="643"/>
      <c r="AG743" s="643"/>
      <c r="AH743" s="643"/>
      <c r="AI743" s="643"/>
      <c r="AJ743" s="643"/>
      <c r="AK743" s="643"/>
      <c r="AL743" s="643"/>
      <c r="AM743" s="643"/>
      <c r="AN743" s="643"/>
      <c r="AO743" s="643"/>
      <c r="AP743" s="643"/>
      <c r="AQ743" s="643"/>
      <c r="AR743" s="643"/>
      <c r="AS743" s="643"/>
      <c r="AT743" s="643"/>
      <c r="AU743" s="643"/>
      <c r="AV743" s="644"/>
      <c r="AW743" s="642" t="s">
        <v>15</v>
      </c>
      <c r="AX743" s="643"/>
      <c r="AY743" s="643"/>
      <c r="AZ743" s="643"/>
      <c r="BA743" s="643"/>
      <c r="BB743" s="643"/>
      <c r="BC743" s="643"/>
      <c r="BD743" s="643"/>
      <c r="BE743" s="643"/>
      <c r="BF743" s="643"/>
      <c r="BG743" s="643"/>
      <c r="BH743" s="643"/>
      <c r="BI743" s="643"/>
      <c r="BJ743" s="643"/>
      <c r="BK743" s="643"/>
      <c r="BL743" s="643"/>
      <c r="BM743" s="643"/>
      <c r="BN743" s="644"/>
      <c r="BO743" s="635" t="s">
        <v>317</v>
      </c>
      <c r="BP743" s="636"/>
      <c r="BQ743" s="636"/>
      <c r="BR743" s="636"/>
      <c r="BS743" s="636"/>
      <c r="BT743" s="636"/>
      <c r="BU743" s="636"/>
      <c r="BV743" s="636"/>
      <c r="BW743" s="636"/>
      <c r="BX743" s="636"/>
      <c r="BY743" s="637"/>
    </row>
    <row r="744" spans="1:115" s="26" customFormat="1" ht="15" customHeight="1">
      <c r="B744" s="638"/>
      <c r="C744" s="639"/>
      <c r="D744" s="639"/>
      <c r="E744" s="639"/>
      <c r="F744" s="639"/>
      <c r="G744" s="639"/>
      <c r="H744" s="639"/>
      <c r="I744" s="639"/>
      <c r="J744" s="639"/>
      <c r="K744" s="639"/>
      <c r="L744" s="640"/>
      <c r="M744" s="642" t="s">
        <v>314</v>
      </c>
      <c r="N744" s="643"/>
      <c r="O744" s="643"/>
      <c r="P744" s="643"/>
      <c r="Q744" s="643"/>
      <c r="R744" s="643"/>
      <c r="S744" s="643"/>
      <c r="T744" s="643"/>
      <c r="U744" s="644"/>
      <c r="V744" s="642" t="s">
        <v>851</v>
      </c>
      <c r="W744" s="643"/>
      <c r="X744" s="643"/>
      <c r="Y744" s="643"/>
      <c r="Z744" s="643"/>
      <c r="AA744" s="643"/>
      <c r="AB744" s="643"/>
      <c r="AC744" s="643"/>
      <c r="AD744" s="644"/>
      <c r="AE744" s="888" t="s">
        <v>314</v>
      </c>
      <c r="AF744" s="889"/>
      <c r="AG744" s="889"/>
      <c r="AH744" s="889"/>
      <c r="AI744" s="889"/>
      <c r="AJ744" s="889"/>
      <c r="AK744" s="889"/>
      <c r="AL744" s="889"/>
      <c r="AM744" s="890"/>
      <c r="AN744" s="642" t="s">
        <v>851</v>
      </c>
      <c r="AO744" s="643"/>
      <c r="AP744" s="643"/>
      <c r="AQ744" s="643"/>
      <c r="AR744" s="643"/>
      <c r="AS744" s="643"/>
      <c r="AT744" s="643"/>
      <c r="AU744" s="643"/>
      <c r="AV744" s="644"/>
      <c r="AW744" s="642" t="s">
        <v>314</v>
      </c>
      <c r="AX744" s="643"/>
      <c r="AY744" s="643"/>
      <c r="AZ744" s="643"/>
      <c r="BA744" s="643"/>
      <c r="BB744" s="643"/>
      <c r="BC744" s="643"/>
      <c r="BD744" s="643"/>
      <c r="BE744" s="644"/>
      <c r="BF744" s="642" t="s">
        <v>316</v>
      </c>
      <c r="BG744" s="643"/>
      <c r="BH744" s="643"/>
      <c r="BI744" s="643"/>
      <c r="BJ744" s="643"/>
      <c r="BK744" s="643"/>
      <c r="BL744" s="643"/>
      <c r="BM744" s="643"/>
      <c r="BN744" s="644"/>
      <c r="BO744" s="638"/>
      <c r="BP744" s="639"/>
      <c r="BQ744" s="639"/>
      <c r="BR744" s="639"/>
      <c r="BS744" s="639"/>
      <c r="BT744" s="639"/>
      <c r="BU744" s="639"/>
      <c r="BV744" s="639"/>
      <c r="BW744" s="639"/>
      <c r="BX744" s="639"/>
      <c r="BY744" s="640"/>
      <c r="BZ744" s="33"/>
      <c r="CA744" s="33"/>
      <c r="CB744" s="33"/>
      <c r="CC744" s="33"/>
    </row>
    <row r="745" spans="1:115" s="26" customFormat="1" ht="15" customHeight="1">
      <c r="B745" s="642" t="s">
        <v>952</v>
      </c>
      <c r="C745" s="643"/>
      <c r="D745" s="643"/>
      <c r="E745" s="643"/>
      <c r="F745" s="643"/>
      <c r="G745" s="643"/>
      <c r="H745" s="643"/>
      <c r="I745" s="643"/>
      <c r="J745" s="643"/>
      <c r="K745" s="643"/>
      <c r="L745" s="644"/>
      <c r="M745" s="848">
        <v>5</v>
      </c>
      <c r="N745" s="849"/>
      <c r="O745" s="849"/>
      <c r="P745" s="849"/>
      <c r="Q745" s="849"/>
      <c r="R745" s="849"/>
      <c r="S745" s="849"/>
      <c r="T745" s="849"/>
      <c r="U745" s="850"/>
      <c r="V745" s="848">
        <v>620</v>
      </c>
      <c r="W745" s="849"/>
      <c r="X745" s="849"/>
      <c r="Y745" s="849"/>
      <c r="Z745" s="849"/>
      <c r="AA745" s="849"/>
      <c r="AB745" s="849"/>
      <c r="AC745" s="849"/>
      <c r="AD745" s="850"/>
      <c r="AE745" s="848">
        <v>45</v>
      </c>
      <c r="AF745" s="849"/>
      <c r="AG745" s="849"/>
      <c r="AH745" s="849"/>
      <c r="AI745" s="849"/>
      <c r="AJ745" s="849"/>
      <c r="AK745" s="849"/>
      <c r="AL745" s="849"/>
      <c r="AM745" s="850"/>
      <c r="AN745" s="848">
        <v>223</v>
      </c>
      <c r="AO745" s="849"/>
      <c r="AP745" s="849"/>
      <c r="AQ745" s="849"/>
      <c r="AR745" s="849"/>
      <c r="AS745" s="849"/>
      <c r="AT745" s="849"/>
      <c r="AU745" s="849"/>
      <c r="AV745" s="850"/>
      <c r="AW745" s="848">
        <v>50</v>
      </c>
      <c r="AX745" s="849"/>
      <c r="AY745" s="849"/>
      <c r="AZ745" s="849"/>
      <c r="BA745" s="849"/>
      <c r="BB745" s="849"/>
      <c r="BC745" s="849"/>
      <c r="BD745" s="849"/>
      <c r="BE745" s="850"/>
      <c r="BF745" s="848">
        <v>843</v>
      </c>
      <c r="BG745" s="849"/>
      <c r="BH745" s="849"/>
      <c r="BI745" s="849"/>
      <c r="BJ745" s="849"/>
      <c r="BK745" s="849"/>
      <c r="BL745" s="849"/>
      <c r="BM745" s="849"/>
      <c r="BN745" s="850"/>
      <c r="BO745" s="848">
        <v>24</v>
      </c>
      <c r="BP745" s="849"/>
      <c r="BQ745" s="849"/>
      <c r="BR745" s="849"/>
      <c r="BS745" s="849"/>
      <c r="BT745" s="849"/>
      <c r="BU745" s="849"/>
      <c r="BV745" s="849"/>
      <c r="BW745" s="849"/>
      <c r="BX745" s="849"/>
      <c r="BY745" s="850"/>
    </row>
    <row r="746" spans="1:115" s="26" customFormat="1" ht="15" customHeight="1"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L746" s="29"/>
      <c r="BN746" s="29"/>
      <c r="BO746" s="29"/>
      <c r="BP746" s="29"/>
      <c r="BQ746" s="29"/>
      <c r="BY746" s="30" t="s">
        <v>358</v>
      </c>
    </row>
    <row r="747" spans="1:115" s="26" customFormat="1" ht="15" customHeight="1">
      <c r="B747" s="1"/>
      <c r="C747" s="1"/>
      <c r="D747" s="1"/>
      <c r="E747" s="1"/>
      <c r="F747" s="1"/>
      <c r="G747" s="1"/>
      <c r="H747" s="1"/>
      <c r="I747" s="85"/>
      <c r="J747" s="85"/>
      <c r="K747" s="85"/>
      <c r="L747" s="85"/>
      <c r="M747" s="85"/>
      <c r="N747" s="85"/>
      <c r="O747" s="85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  <c r="AB747" s="86"/>
      <c r="AC747" s="86"/>
      <c r="AD747" s="86"/>
      <c r="AE747" s="86"/>
      <c r="AF747" s="86"/>
      <c r="AG747" s="86"/>
      <c r="AH747" s="86"/>
      <c r="AI747" s="86"/>
      <c r="AJ747" s="86"/>
      <c r="AK747" s="86"/>
      <c r="AL747" s="86"/>
      <c r="AM747" s="86"/>
      <c r="AN747" s="86"/>
      <c r="AO747" s="86"/>
      <c r="AP747" s="86"/>
      <c r="AQ747" s="86"/>
      <c r="AR747" s="86"/>
      <c r="AS747" s="86"/>
      <c r="AT747" s="86"/>
      <c r="AU747" s="86"/>
      <c r="AV747" s="86"/>
      <c r="AW747" s="86"/>
      <c r="AX747" s="86"/>
      <c r="AY747" s="86"/>
      <c r="AZ747" s="86"/>
      <c r="BA747" s="86"/>
      <c r="BB747" s="86"/>
      <c r="BC747" s="86"/>
      <c r="BD747" s="86"/>
      <c r="BE747" s="86"/>
      <c r="BF747" s="86"/>
      <c r="BG747" s="86"/>
      <c r="BH747" s="86"/>
      <c r="BI747" s="86"/>
      <c r="BJ747" s="86"/>
      <c r="BK747" s="86"/>
      <c r="BL747" s="86"/>
      <c r="BM747" s="86"/>
      <c r="BN747" s="86"/>
      <c r="BO747" s="86"/>
      <c r="BP747" s="86"/>
      <c r="BQ747" s="86"/>
    </row>
    <row r="748" spans="1:115" s="26" customFormat="1" ht="15" customHeight="1">
      <c r="A748" s="26" t="s">
        <v>318</v>
      </c>
      <c r="B748" s="1"/>
      <c r="C748" s="1"/>
      <c r="D748" s="1"/>
      <c r="E748" s="1"/>
      <c r="F748" s="1"/>
      <c r="G748" s="1"/>
      <c r="H748" s="1"/>
      <c r="I748" s="1"/>
      <c r="J748" s="1"/>
      <c r="K748" s="85"/>
      <c r="L748" s="85"/>
      <c r="M748" s="85"/>
      <c r="N748" s="85"/>
      <c r="O748" s="85"/>
      <c r="P748" s="85"/>
      <c r="Q748" s="1"/>
      <c r="R748" s="1"/>
      <c r="S748" s="1"/>
      <c r="T748" s="1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1"/>
      <c r="AJ748" s="1"/>
      <c r="AK748" s="1"/>
      <c r="AL748" s="1"/>
      <c r="AM748" s="1"/>
      <c r="AN748" s="1"/>
      <c r="AO748" s="1"/>
      <c r="AP748" s="86"/>
      <c r="AQ748" s="86"/>
      <c r="AR748" s="86"/>
      <c r="AT748" s="86"/>
      <c r="AV748" s="86"/>
      <c r="AW748" s="86"/>
      <c r="AX748" s="86"/>
      <c r="AZ748" s="86"/>
      <c r="BA748" s="86"/>
      <c r="BB748" s="86"/>
      <c r="BC748" s="86"/>
      <c r="BD748" s="86"/>
      <c r="BE748" s="86"/>
      <c r="BF748" s="86"/>
      <c r="BG748" s="86"/>
      <c r="BH748" s="86"/>
      <c r="BI748" s="86"/>
      <c r="BJ748" s="86"/>
      <c r="BK748" s="86"/>
      <c r="BL748" s="86"/>
      <c r="BM748" s="86"/>
      <c r="BN748" s="86"/>
      <c r="BO748" s="86"/>
      <c r="BP748" s="86"/>
      <c r="BQ748" s="86"/>
      <c r="BY748" s="87" t="s">
        <v>975</v>
      </c>
    </row>
    <row r="749" spans="1:115" s="26" customFormat="1" ht="4.5" customHeight="1"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9"/>
      <c r="BQ749" s="29"/>
    </row>
    <row r="750" spans="1:115" s="32" customFormat="1" ht="15" customHeight="1">
      <c r="B750" s="645" t="s">
        <v>319</v>
      </c>
      <c r="C750" s="646"/>
      <c r="D750" s="646"/>
      <c r="E750" s="647"/>
      <c r="F750" s="645" t="s">
        <v>558</v>
      </c>
      <c r="G750" s="646"/>
      <c r="H750" s="646"/>
      <c r="I750" s="646"/>
      <c r="J750" s="646"/>
      <c r="K750" s="881"/>
      <c r="L750" s="883" t="s">
        <v>320</v>
      </c>
      <c r="M750" s="870"/>
      <c r="N750" s="870"/>
      <c r="O750" s="870"/>
      <c r="P750" s="870"/>
      <c r="Q750" s="871"/>
      <c r="R750" s="869" t="s">
        <v>329</v>
      </c>
      <c r="S750" s="870"/>
      <c r="T750" s="870"/>
      <c r="U750" s="870"/>
      <c r="V750" s="870"/>
      <c r="W750" s="871"/>
      <c r="X750" s="869" t="s">
        <v>321</v>
      </c>
      <c r="Y750" s="870"/>
      <c r="Z750" s="870"/>
      <c r="AA750" s="870"/>
      <c r="AB750" s="870"/>
      <c r="AC750" s="871"/>
      <c r="AD750" s="869" t="s">
        <v>322</v>
      </c>
      <c r="AE750" s="870"/>
      <c r="AF750" s="870"/>
      <c r="AG750" s="870"/>
      <c r="AH750" s="870"/>
      <c r="AI750" s="871"/>
      <c r="AJ750" s="875" t="s">
        <v>328</v>
      </c>
      <c r="AK750" s="876"/>
      <c r="AL750" s="876"/>
      <c r="AM750" s="876"/>
      <c r="AN750" s="876"/>
      <c r="AO750" s="877"/>
      <c r="AP750" s="645" t="s">
        <v>323</v>
      </c>
      <c r="AQ750" s="646"/>
      <c r="AR750" s="646"/>
      <c r="AS750" s="646"/>
      <c r="AT750" s="646"/>
      <c r="AU750" s="647"/>
      <c r="AV750" s="869" t="s">
        <v>324</v>
      </c>
      <c r="AW750" s="870"/>
      <c r="AX750" s="870"/>
      <c r="AY750" s="870"/>
      <c r="AZ750" s="870"/>
      <c r="BA750" s="871"/>
      <c r="BB750" s="869" t="s">
        <v>325</v>
      </c>
      <c r="BC750" s="870"/>
      <c r="BD750" s="870"/>
      <c r="BE750" s="870"/>
      <c r="BF750" s="870"/>
      <c r="BG750" s="871"/>
      <c r="BH750" s="869" t="s">
        <v>326</v>
      </c>
      <c r="BI750" s="870"/>
      <c r="BJ750" s="870"/>
      <c r="BK750" s="870"/>
      <c r="BL750" s="870"/>
      <c r="BM750" s="871"/>
      <c r="BN750" s="645" t="s">
        <v>327</v>
      </c>
      <c r="BO750" s="646"/>
      <c r="BP750" s="646"/>
      <c r="BQ750" s="646"/>
      <c r="BR750" s="646"/>
      <c r="BS750" s="647"/>
      <c r="BT750" s="869" t="s">
        <v>523</v>
      </c>
      <c r="BU750" s="870"/>
      <c r="BV750" s="870"/>
      <c r="BW750" s="870"/>
      <c r="BX750" s="870"/>
      <c r="BY750" s="871"/>
      <c r="CG750" s="26"/>
      <c r="CH750" s="26"/>
      <c r="CI750" s="26"/>
      <c r="CJ750" s="26"/>
      <c r="CK750" s="26"/>
      <c r="CL750" s="26"/>
      <c r="CM750" s="26"/>
      <c r="CN750" s="26"/>
      <c r="CO750" s="26"/>
      <c r="CP750" s="26"/>
      <c r="CQ750" s="26"/>
      <c r="CR750" s="26"/>
      <c r="CS750" s="26"/>
      <c r="CT750" s="26"/>
      <c r="CU750" s="26"/>
      <c r="CV750" s="26"/>
      <c r="CW750" s="26"/>
      <c r="CX750" s="26"/>
      <c r="CY750" s="26"/>
      <c r="CZ750" s="26"/>
      <c r="DA750" s="26"/>
      <c r="DB750" s="26"/>
      <c r="DC750" s="26"/>
      <c r="DD750" s="26"/>
      <c r="DE750" s="26"/>
      <c r="DF750" s="26"/>
      <c r="DG750" s="26"/>
      <c r="DH750" s="26"/>
      <c r="DI750" s="26"/>
      <c r="DJ750" s="26"/>
      <c r="DK750" s="26"/>
    </row>
    <row r="751" spans="1:115" s="32" customFormat="1" ht="15" customHeight="1">
      <c r="B751" s="648"/>
      <c r="C751" s="649"/>
      <c r="D751" s="649"/>
      <c r="E751" s="650"/>
      <c r="F751" s="648"/>
      <c r="G751" s="649"/>
      <c r="H751" s="649"/>
      <c r="I751" s="649"/>
      <c r="J751" s="649"/>
      <c r="K751" s="882"/>
      <c r="L751" s="884"/>
      <c r="M751" s="873"/>
      <c r="N751" s="873"/>
      <c r="O751" s="873"/>
      <c r="P751" s="873"/>
      <c r="Q751" s="874"/>
      <c r="R751" s="872"/>
      <c r="S751" s="873"/>
      <c r="T751" s="873"/>
      <c r="U751" s="873"/>
      <c r="V751" s="873"/>
      <c r="W751" s="874"/>
      <c r="X751" s="872"/>
      <c r="Y751" s="873"/>
      <c r="Z751" s="873"/>
      <c r="AA751" s="873"/>
      <c r="AB751" s="873"/>
      <c r="AC751" s="874"/>
      <c r="AD751" s="872"/>
      <c r="AE751" s="873"/>
      <c r="AF751" s="873"/>
      <c r="AG751" s="873"/>
      <c r="AH751" s="873"/>
      <c r="AI751" s="874"/>
      <c r="AJ751" s="878"/>
      <c r="AK751" s="879"/>
      <c r="AL751" s="879"/>
      <c r="AM751" s="879"/>
      <c r="AN751" s="879"/>
      <c r="AO751" s="880"/>
      <c r="AP751" s="648"/>
      <c r="AQ751" s="649"/>
      <c r="AR751" s="649"/>
      <c r="AS751" s="649"/>
      <c r="AT751" s="649"/>
      <c r="AU751" s="650"/>
      <c r="AV751" s="872"/>
      <c r="AW751" s="873"/>
      <c r="AX751" s="873"/>
      <c r="AY751" s="873"/>
      <c r="AZ751" s="873"/>
      <c r="BA751" s="874"/>
      <c r="BB751" s="872"/>
      <c r="BC751" s="873"/>
      <c r="BD751" s="873"/>
      <c r="BE751" s="873"/>
      <c r="BF751" s="873"/>
      <c r="BG751" s="874"/>
      <c r="BH751" s="872"/>
      <c r="BI751" s="873"/>
      <c r="BJ751" s="873"/>
      <c r="BK751" s="873"/>
      <c r="BL751" s="873"/>
      <c r="BM751" s="874"/>
      <c r="BN751" s="648"/>
      <c r="BO751" s="649"/>
      <c r="BP751" s="649"/>
      <c r="BQ751" s="649"/>
      <c r="BR751" s="649"/>
      <c r="BS751" s="650"/>
      <c r="BT751" s="872"/>
      <c r="BU751" s="873"/>
      <c r="BV751" s="873"/>
      <c r="BW751" s="873"/>
      <c r="BX751" s="873"/>
      <c r="BY751" s="874"/>
      <c r="CG751" s="26"/>
      <c r="CH751" s="26"/>
      <c r="CI751" s="26"/>
      <c r="CJ751" s="26"/>
      <c r="CK751" s="26"/>
      <c r="CL751" s="26"/>
      <c r="CM751" s="26"/>
      <c r="CN751" s="26"/>
      <c r="CO751" s="26"/>
      <c r="CP751" s="26"/>
      <c r="CQ751" s="26"/>
      <c r="CR751" s="26"/>
      <c r="CS751" s="26"/>
      <c r="CT751" s="26"/>
      <c r="CU751" s="26"/>
      <c r="CV751" s="26"/>
      <c r="CW751" s="26"/>
      <c r="CX751" s="26"/>
      <c r="CY751" s="26"/>
      <c r="CZ751" s="26"/>
      <c r="DA751" s="26"/>
      <c r="DB751" s="26"/>
      <c r="DC751" s="26"/>
      <c r="DD751" s="26"/>
      <c r="DE751" s="26"/>
      <c r="DF751" s="26"/>
      <c r="DG751" s="26"/>
      <c r="DH751" s="26"/>
      <c r="DI751" s="26"/>
      <c r="DJ751" s="26"/>
      <c r="DK751" s="26"/>
    </row>
    <row r="752" spans="1:115" s="26" customFormat="1" ht="15" customHeight="1">
      <c r="B752" s="758" t="s">
        <v>559</v>
      </c>
      <c r="C752" s="759"/>
      <c r="D752" s="759"/>
      <c r="E752" s="760"/>
      <c r="F752" s="845">
        <f>SUM(L752:BY752)</f>
        <v>304</v>
      </c>
      <c r="G752" s="846"/>
      <c r="H752" s="846"/>
      <c r="I752" s="846"/>
      <c r="J752" s="846"/>
      <c r="K752" s="867"/>
      <c r="L752" s="868">
        <v>42</v>
      </c>
      <c r="M752" s="846"/>
      <c r="N752" s="846"/>
      <c r="O752" s="846"/>
      <c r="P752" s="846"/>
      <c r="Q752" s="847"/>
      <c r="R752" s="845">
        <v>93</v>
      </c>
      <c r="S752" s="846"/>
      <c r="T752" s="846"/>
      <c r="U752" s="846"/>
      <c r="V752" s="846"/>
      <c r="W752" s="847"/>
      <c r="X752" s="845">
        <v>28</v>
      </c>
      <c r="Y752" s="846"/>
      <c r="Z752" s="846"/>
      <c r="AA752" s="846"/>
      <c r="AB752" s="846"/>
      <c r="AC752" s="847"/>
      <c r="AD752" s="845">
        <v>12</v>
      </c>
      <c r="AE752" s="846"/>
      <c r="AF752" s="846"/>
      <c r="AG752" s="846"/>
      <c r="AH752" s="846"/>
      <c r="AI752" s="847"/>
      <c r="AJ752" s="845">
        <v>39</v>
      </c>
      <c r="AK752" s="846"/>
      <c r="AL752" s="846"/>
      <c r="AM752" s="846"/>
      <c r="AN752" s="846"/>
      <c r="AO752" s="847"/>
      <c r="AP752" s="845">
        <v>1</v>
      </c>
      <c r="AQ752" s="846"/>
      <c r="AR752" s="846"/>
      <c r="AS752" s="846"/>
      <c r="AT752" s="846"/>
      <c r="AU752" s="847"/>
      <c r="AV752" s="845">
        <v>1</v>
      </c>
      <c r="AW752" s="846"/>
      <c r="AX752" s="846"/>
      <c r="AY752" s="846"/>
      <c r="AZ752" s="846"/>
      <c r="BA752" s="847"/>
      <c r="BB752" s="845">
        <v>1</v>
      </c>
      <c r="BC752" s="846"/>
      <c r="BD752" s="846"/>
      <c r="BE752" s="846"/>
      <c r="BF752" s="846"/>
      <c r="BG752" s="847"/>
      <c r="BH752" s="845">
        <v>0</v>
      </c>
      <c r="BI752" s="846"/>
      <c r="BJ752" s="846"/>
      <c r="BK752" s="846"/>
      <c r="BL752" s="846"/>
      <c r="BM752" s="847"/>
      <c r="BN752" s="845">
        <v>10</v>
      </c>
      <c r="BO752" s="846"/>
      <c r="BP752" s="846"/>
      <c r="BQ752" s="846"/>
      <c r="BR752" s="846"/>
      <c r="BS752" s="847"/>
      <c r="BT752" s="845">
        <v>77</v>
      </c>
      <c r="BU752" s="846"/>
      <c r="BV752" s="846"/>
      <c r="BW752" s="846"/>
      <c r="BX752" s="846"/>
      <c r="BY752" s="847"/>
    </row>
    <row r="753" spans="1:77" s="26" customFormat="1" ht="15" customHeight="1">
      <c r="B753" s="856" t="s">
        <v>560</v>
      </c>
      <c r="C753" s="857"/>
      <c r="D753" s="857"/>
      <c r="E753" s="858"/>
      <c r="F753" s="859">
        <f>SUM(L753:BY753)</f>
        <v>339</v>
      </c>
      <c r="G753" s="860"/>
      <c r="H753" s="860"/>
      <c r="I753" s="860"/>
      <c r="J753" s="860"/>
      <c r="K753" s="861"/>
      <c r="L753" s="862">
        <v>35</v>
      </c>
      <c r="M753" s="860"/>
      <c r="N753" s="860"/>
      <c r="O753" s="860"/>
      <c r="P753" s="860"/>
      <c r="Q753" s="863"/>
      <c r="R753" s="859">
        <v>69</v>
      </c>
      <c r="S753" s="860"/>
      <c r="T753" s="860"/>
      <c r="U753" s="860"/>
      <c r="V753" s="860"/>
      <c r="W753" s="863"/>
      <c r="X753" s="859">
        <v>62</v>
      </c>
      <c r="Y753" s="860"/>
      <c r="Z753" s="860"/>
      <c r="AA753" s="860"/>
      <c r="AB753" s="860"/>
      <c r="AC753" s="863"/>
      <c r="AD753" s="859">
        <v>12</v>
      </c>
      <c r="AE753" s="860"/>
      <c r="AF753" s="860"/>
      <c r="AG753" s="860"/>
      <c r="AH753" s="860"/>
      <c r="AI753" s="863"/>
      <c r="AJ753" s="859">
        <v>54</v>
      </c>
      <c r="AK753" s="860"/>
      <c r="AL753" s="860"/>
      <c r="AM753" s="860"/>
      <c r="AN753" s="860"/>
      <c r="AO753" s="863"/>
      <c r="AP753" s="859">
        <v>16</v>
      </c>
      <c r="AQ753" s="860"/>
      <c r="AR753" s="860"/>
      <c r="AS753" s="860"/>
      <c r="AT753" s="860"/>
      <c r="AU753" s="863"/>
      <c r="AV753" s="859">
        <v>4</v>
      </c>
      <c r="AW753" s="860"/>
      <c r="AX753" s="860"/>
      <c r="AY753" s="860"/>
      <c r="AZ753" s="860"/>
      <c r="BA753" s="863"/>
      <c r="BB753" s="859">
        <v>1</v>
      </c>
      <c r="BC753" s="860"/>
      <c r="BD753" s="860"/>
      <c r="BE753" s="860"/>
      <c r="BF753" s="860"/>
      <c r="BG753" s="863"/>
      <c r="BH753" s="859">
        <v>1</v>
      </c>
      <c r="BI753" s="860"/>
      <c r="BJ753" s="860"/>
      <c r="BK753" s="860"/>
      <c r="BL753" s="860"/>
      <c r="BM753" s="863"/>
      <c r="BN753" s="859">
        <v>3</v>
      </c>
      <c r="BO753" s="860"/>
      <c r="BP753" s="860"/>
      <c r="BQ753" s="860"/>
      <c r="BR753" s="860"/>
      <c r="BS753" s="863"/>
      <c r="BT753" s="859">
        <v>82</v>
      </c>
      <c r="BU753" s="860"/>
      <c r="BV753" s="860"/>
      <c r="BW753" s="860"/>
      <c r="BX753" s="860"/>
      <c r="BY753" s="863"/>
    </row>
    <row r="754" spans="1:77" s="26" customFormat="1" ht="15" customHeight="1">
      <c r="B754" s="642" t="s">
        <v>622</v>
      </c>
      <c r="C754" s="643"/>
      <c r="D754" s="643"/>
      <c r="E754" s="644"/>
      <c r="F754" s="848">
        <f>SUM(L754:BY754)</f>
        <v>643</v>
      </c>
      <c r="G754" s="849"/>
      <c r="H754" s="849"/>
      <c r="I754" s="849"/>
      <c r="J754" s="849"/>
      <c r="K754" s="865"/>
      <c r="L754" s="866">
        <f>SUM(L752:Q753)</f>
        <v>77</v>
      </c>
      <c r="M754" s="849"/>
      <c r="N754" s="849"/>
      <c r="O754" s="849"/>
      <c r="P754" s="849"/>
      <c r="Q754" s="850"/>
      <c r="R754" s="848">
        <f>SUM(R752:W753)</f>
        <v>162</v>
      </c>
      <c r="S754" s="849"/>
      <c r="T754" s="849"/>
      <c r="U754" s="849"/>
      <c r="V754" s="849"/>
      <c r="W754" s="850"/>
      <c r="X754" s="848">
        <f>SUM(X752:AC753)</f>
        <v>90</v>
      </c>
      <c r="Y754" s="849"/>
      <c r="Z754" s="849"/>
      <c r="AA754" s="849"/>
      <c r="AB754" s="849"/>
      <c r="AC754" s="850"/>
      <c r="AD754" s="848">
        <f>SUM(AD752:AI753)</f>
        <v>24</v>
      </c>
      <c r="AE754" s="849"/>
      <c r="AF754" s="849"/>
      <c r="AG754" s="849"/>
      <c r="AH754" s="849"/>
      <c r="AI754" s="850"/>
      <c r="AJ754" s="848">
        <f>SUM(AJ752:AO753)</f>
        <v>93</v>
      </c>
      <c r="AK754" s="849"/>
      <c r="AL754" s="849"/>
      <c r="AM754" s="849"/>
      <c r="AN754" s="849"/>
      <c r="AO754" s="850"/>
      <c r="AP754" s="848">
        <f>SUM(AP752:AU753)</f>
        <v>17</v>
      </c>
      <c r="AQ754" s="849"/>
      <c r="AR754" s="849"/>
      <c r="AS754" s="849"/>
      <c r="AT754" s="849"/>
      <c r="AU754" s="850"/>
      <c r="AV754" s="848">
        <f>SUM(AV752:BA753)</f>
        <v>5</v>
      </c>
      <c r="AW754" s="849"/>
      <c r="AX754" s="849"/>
      <c r="AY754" s="849"/>
      <c r="AZ754" s="849"/>
      <c r="BA754" s="850"/>
      <c r="BB754" s="848">
        <f>SUM(BB752:BG753)</f>
        <v>2</v>
      </c>
      <c r="BC754" s="849"/>
      <c r="BD754" s="849"/>
      <c r="BE754" s="849"/>
      <c r="BF754" s="849"/>
      <c r="BG754" s="850"/>
      <c r="BH754" s="848">
        <f>SUM(BH752:BM753)</f>
        <v>1</v>
      </c>
      <c r="BI754" s="849"/>
      <c r="BJ754" s="849"/>
      <c r="BK754" s="849"/>
      <c r="BL754" s="849"/>
      <c r="BM754" s="850"/>
      <c r="BN754" s="848">
        <f>SUM(BN752:BS753)</f>
        <v>13</v>
      </c>
      <c r="BO754" s="849"/>
      <c r="BP754" s="849"/>
      <c r="BQ754" s="849"/>
      <c r="BR754" s="849"/>
      <c r="BS754" s="850"/>
      <c r="BT754" s="848">
        <f>SUM(BT752:BY753)</f>
        <v>159</v>
      </c>
      <c r="BU754" s="849"/>
      <c r="BV754" s="849"/>
      <c r="BW754" s="849"/>
      <c r="BX754" s="849"/>
      <c r="BY754" s="850"/>
    </row>
    <row r="755" spans="1:77" s="26" customFormat="1" ht="15" customHeight="1"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Q755" s="29"/>
      <c r="AR755" s="29"/>
      <c r="AS755" s="29"/>
      <c r="AT755" s="29"/>
      <c r="AU755" s="29"/>
      <c r="AV755" s="29"/>
      <c r="AW755" s="29"/>
      <c r="AX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L755" s="29"/>
      <c r="BM755" s="29"/>
      <c r="BN755" s="29"/>
      <c r="BO755" s="29"/>
      <c r="BP755" s="29"/>
      <c r="BQ755" s="29"/>
      <c r="BY755" s="30" t="s">
        <v>358</v>
      </c>
    </row>
    <row r="756" spans="1:77" s="26" customFormat="1" ht="15" customHeight="1"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9"/>
      <c r="BQ756" s="29"/>
    </row>
    <row r="757" spans="1:77" s="26" customFormat="1" ht="15" customHeight="1">
      <c r="A757" s="26" t="s">
        <v>330</v>
      </c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U757" s="29"/>
      <c r="AV757" s="29"/>
      <c r="AX757" s="29"/>
      <c r="AY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  <c r="BO757" s="29"/>
      <c r="BP757" s="29"/>
      <c r="BQ757" s="29"/>
      <c r="BY757" s="30" t="s">
        <v>336</v>
      </c>
    </row>
    <row r="758" spans="1:77" s="26" customFormat="1" ht="3.75" customHeight="1"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</row>
    <row r="759" spans="1:77" s="26" customFormat="1" ht="15" customHeight="1">
      <c r="B759" s="623" t="s">
        <v>503</v>
      </c>
      <c r="C759" s="623"/>
      <c r="D759" s="623"/>
      <c r="E759" s="623"/>
      <c r="F759" s="623"/>
      <c r="G759" s="623"/>
      <c r="H759" s="623"/>
      <c r="I759" s="623"/>
      <c r="J759" s="623"/>
      <c r="K759" s="623"/>
      <c r="L759" s="623" t="s">
        <v>613</v>
      </c>
      <c r="M759" s="623"/>
      <c r="N759" s="623"/>
      <c r="O759" s="623"/>
      <c r="P759" s="623"/>
      <c r="Q759" s="623"/>
      <c r="R759" s="623"/>
      <c r="S759" s="623"/>
      <c r="T759" s="623"/>
      <c r="U759" s="623"/>
      <c r="V759" s="864"/>
      <c r="W759" s="644" t="s">
        <v>331</v>
      </c>
      <c r="X759" s="623"/>
      <c r="Y759" s="623"/>
      <c r="Z759" s="623"/>
      <c r="AA759" s="623"/>
      <c r="AB759" s="623"/>
      <c r="AC759" s="623"/>
      <c r="AD759" s="623"/>
      <c r="AE759" s="623"/>
      <c r="AF759" s="623"/>
      <c r="AG759" s="623"/>
      <c r="AH759" s="623" t="s">
        <v>332</v>
      </c>
      <c r="AI759" s="623"/>
      <c r="AJ759" s="623"/>
      <c r="AK759" s="623"/>
      <c r="AL759" s="623"/>
      <c r="AM759" s="623"/>
      <c r="AN759" s="623"/>
      <c r="AO759" s="623"/>
      <c r="AP759" s="623"/>
      <c r="AQ759" s="623"/>
      <c r="AR759" s="623"/>
      <c r="AS759" s="623" t="s">
        <v>333</v>
      </c>
      <c r="AT759" s="623"/>
      <c r="AU759" s="623"/>
      <c r="AV759" s="623"/>
      <c r="AW759" s="623"/>
      <c r="AX759" s="623"/>
      <c r="AY759" s="623"/>
      <c r="AZ759" s="623"/>
      <c r="BA759" s="623"/>
      <c r="BB759" s="623"/>
      <c r="BC759" s="623"/>
      <c r="BD759" s="623" t="s">
        <v>334</v>
      </c>
      <c r="BE759" s="623"/>
      <c r="BF759" s="623"/>
      <c r="BG759" s="623"/>
      <c r="BH759" s="623"/>
      <c r="BI759" s="623"/>
      <c r="BJ759" s="623"/>
      <c r="BK759" s="623"/>
      <c r="BL759" s="623"/>
      <c r="BM759" s="623"/>
      <c r="BN759" s="623"/>
      <c r="BO759" s="623" t="s">
        <v>335</v>
      </c>
      <c r="BP759" s="623"/>
      <c r="BQ759" s="623"/>
      <c r="BR759" s="623"/>
      <c r="BS759" s="623"/>
      <c r="BT759" s="623"/>
      <c r="BU759" s="623"/>
      <c r="BV759" s="623"/>
      <c r="BW759" s="623"/>
      <c r="BX759" s="623"/>
      <c r="BY759" s="623"/>
    </row>
    <row r="760" spans="1:77" s="26" customFormat="1" ht="15" customHeight="1">
      <c r="B760" s="625" t="s">
        <v>13</v>
      </c>
      <c r="C760" s="625"/>
      <c r="D760" s="625"/>
      <c r="E760" s="625"/>
      <c r="F760" s="625"/>
      <c r="G760" s="625"/>
      <c r="H760" s="625"/>
      <c r="I760" s="625"/>
      <c r="J760" s="625"/>
      <c r="K760" s="625"/>
      <c r="L760" s="626">
        <v>15147</v>
      </c>
      <c r="M760" s="626"/>
      <c r="N760" s="626"/>
      <c r="O760" s="626"/>
      <c r="P760" s="626"/>
      <c r="Q760" s="626"/>
      <c r="R760" s="626"/>
      <c r="S760" s="626"/>
      <c r="T760" s="626"/>
      <c r="U760" s="626"/>
      <c r="V760" s="855"/>
      <c r="W760" s="738">
        <v>11916</v>
      </c>
      <c r="X760" s="626"/>
      <c r="Y760" s="626"/>
      <c r="Z760" s="626"/>
      <c r="AA760" s="626"/>
      <c r="AB760" s="626"/>
      <c r="AC760" s="626"/>
      <c r="AD760" s="626"/>
      <c r="AE760" s="626"/>
      <c r="AF760" s="626"/>
      <c r="AG760" s="626"/>
      <c r="AH760" s="626">
        <v>1000</v>
      </c>
      <c r="AI760" s="626"/>
      <c r="AJ760" s="626"/>
      <c r="AK760" s="626"/>
      <c r="AL760" s="626"/>
      <c r="AM760" s="626"/>
      <c r="AN760" s="626"/>
      <c r="AO760" s="626"/>
      <c r="AP760" s="626"/>
      <c r="AQ760" s="626"/>
      <c r="AR760" s="626"/>
      <c r="AS760" s="626">
        <v>1734</v>
      </c>
      <c r="AT760" s="626"/>
      <c r="AU760" s="626"/>
      <c r="AV760" s="626"/>
      <c r="AW760" s="626"/>
      <c r="AX760" s="626"/>
      <c r="AY760" s="626"/>
      <c r="AZ760" s="626"/>
      <c r="BA760" s="626"/>
      <c r="BB760" s="626"/>
      <c r="BC760" s="626"/>
      <c r="BD760" s="626">
        <v>432</v>
      </c>
      <c r="BE760" s="626"/>
      <c r="BF760" s="626"/>
      <c r="BG760" s="626"/>
      <c r="BH760" s="626"/>
      <c r="BI760" s="626"/>
      <c r="BJ760" s="626"/>
      <c r="BK760" s="626"/>
      <c r="BL760" s="626"/>
      <c r="BM760" s="626"/>
      <c r="BN760" s="626"/>
      <c r="BO760" s="626">
        <v>65</v>
      </c>
      <c r="BP760" s="626"/>
      <c r="BQ760" s="626"/>
      <c r="BR760" s="626"/>
      <c r="BS760" s="626"/>
      <c r="BT760" s="626"/>
      <c r="BU760" s="626"/>
      <c r="BV760" s="626"/>
      <c r="BW760" s="626"/>
      <c r="BX760" s="626"/>
      <c r="BY760" s="626"/>
    </row>
    <row r="761" spans="1:77" s="26" customFormat="1" ht="15" customHeight="1">
      <c r="B761" s="627" t="s">
        <v>573</v>
      </c>
      <c r="C761" s="627"/>
      <c r="D761" s="627"/>
      <c r="E761" s="627"/>
      <c r="F761" s="627"/>
      <c r="G761" s="627"/>
      <c r="H761" s="627"/>
      <c r="I761" s="627"/>
      <c r="J761" s="627"/>
      <c r="K761" s="627"/>
      <c r="L761" s="628">
        <v>15628</v>
      </c>
      <c r="M761" s="628"/>
      <c r="N761" s="628"/>
      <c r="O761" s="628"/>
      <c r="P761" s="628"/>
      <c r="Q761" s="628"/>
      <c r="R761" s="628"/>
      <c r="S761" s="628"/>
      <c r="T761" s="628"/>
      <c r="U761" s="628"/>
      <c r="V761" s="755"/>
      <c r="W761" s="634">
        <v>12154</v>
      </c>
      <c r="X761" s="628"/>
      <c r="Y761" s="628"/>
      <c r="Z761" s="628"/>
      <c r="AA761" s="628"/>
      <c r="AB761" s="628"/>
      <c r="AC761" s="628"/>
      <c r="AD761" s="628"/>
      <c r="AE761" s="628"/>
      <c r="AF761" s="628"/>
      <c r="AG761" s="628"/>
      <c r="AH761" s="628">
        <v>1039</v>
      </c>
      <c r="AI761" s="628"/>
      <c r="AJ761" s="628"/>
      <c r="AK761" s="628"/>
      <c r="AL761" s="628"/>
      <c r="AM761" s="628"/>
      <c r="AN761" s="628"/>
      <c r="AO761" s="628"/>
      <c r="AP761" s="628"/>
      <c r="AQ761" s="628"/>
      <c r="AR761" s="628"/>
      <c r="AS761" s="628">
        <v>1961</v>
      </c>
      <c r="AT761" s="628"/>
      <c r="AU761" s="628"/>
      <c r="AV761" s="628"/>
      <c r="AW761" s="628"/>
      <c r="AX761" s="628"/>
      <c r="AY761" s="628"/>
      <c r="AZ761" s="628"/>
      <c r="BA761" s="628"/>
      <c r="BB761" s="628"/>
      <c r="BC761" s="628"/>
      <c r="BD761" s="628">
        <v>356</v>
      </c>
      <c r="BE761" s="628"/>
      <c r="BF761" s="628"/>
      <c r="BG761" s="628"/>
      <c r="BH761" s="628"/>
      <c r="BI761" s="628"/>
      <c r="BJ761" s="628"/>
      <c r="BK761" s="628"/>
      <c r="BL761" s="628"/>
      <c r="BM761" s="628"/>
      <c r="BN761" s="628"/>
      <c r="BO761" s="628">
        <v>118</v>
      </c>
      <c r="BP761" s="628"/>
      <c r="BQ761" s="628"/>
      <c r="BR761" s="628"/>
      <c r="BS761" s="628"/>
      <c r="BT761" s="628"/>
      <c r="BU761" s="628"/>
      <c r="BV761" s="628"/>
      <c r="BW761" s="628"/>
      <c r="BX761" s="628"/>
      <c r="BY761" s="628"/>
    </row>
    <row r="762" spans="1:77" s="26" customFormat="1" ht="15" customHeight="1">
      <c r="B762" s="627" t="s">
        <v>556</v>
      </c>
      <c r="C762" s="627"/>
      <c r="D762" s="627"/>
      <c r="E762" s="627"/>
      <c r="F762" s="627"/>
      <c r="G762" s="627"/>
      <c r="H762" s="627"/>
      <c r="I762" s="627"/>
      <c r="J762" s="627"/>
      <c r="K762" s="627"/>
      <c r="L762" s="628">
        <v>15815</v>
      </c>
      <c r="M762" s="628"/>
      <c r="N762" s="628"/>
      <c r="O762" s="628"/>
      <c r="P762" s="628"/>
      <c r="Q762" s="628"/>
      <c r="R762" s="628"/>
      <c r="S762" s="628"/>
      <c r="T762" s="628"/>
      <c r="U762" s="628"/>
      <c r="V762" s="755"/>
      <c r="W762" s="634">
        <v>12180</v>
      </c>
      <c r="X762" s="628"/>
      <c r="Y762" s="628"/>
      <c r="Z762" s="628"/>
      <c r="AA762" s="628"/>
      <c r="AB762" s="628"/>
      <c r="AC762" s="628"/>
      <c r="AD762" s="628"/>
      <c r="AE762" s="628"/>
      <c r="AF762" s="628"/>
      <c r="AG762" s="628"/>
      <c r="AH762" s="628">
        <v>1047</v>
      </c>
      <c r="AI762" s="628"/>
      <c r="AJ762" s="628"/>
      <c r="AK762" s="628"/>
      <c r="AL762" s="628"/>
      <c r="AM762" s="628"/>
      <c r="AN762" s="628"/>
      <c r="AO762" s="628"/>
      <c r="AP762" s="628"/>
      <c r="AQ762" s="628"/>
      <c r="AR762" s="628"/>
      <c r="AS762" s="628">
        <v>2228</v>
      </c>
      <c r="AT762" s="628"/>
      <c r="AU762" s="628"/>
      <c r="AV762" s="628"/>
      <c r="AW762" s="628"/>
      <c r="AX762" s="628"/>
      <c r="AY762" s="628"/>
      <c r="AZ762" s="628"/>
      <c r="BA762" s="628"/>
      <c r="BB762" s="628"/>
      <c r="BC762" s="628"/>
      <c r="BD762" s="628">
        <v>290</v>
      </c>
      <c r="BE762" s="628"/>
      <c r="BF762" s="628"/>
      <c r="BG762" s="628"/>
      <c r="BH762" s="628"/>
      <c r="BI762" s="628"/>
      <c r="BJ762" s="628"/>
      <c r="BK762" s="628"/>
      <c r="BL762" s="628"/>
      <c r="BM762" s="628"/>
      <c r="BN762" s="628"/>
      <c r="BO762" s="628">
        <v>70</v>
      </c>
      <c r="BP762" s="628"/>
      <c r="BQ762" s="628"/>
      <c r="BR762" s="628"/>
      <c r="BS762" s="628"/>
      <c r="BT762" s="628"/>
      <c r="BU762" s="628"/>
      <c r="BV762" s="628"/>
      <c r="BW762" s="628"/>
      <c r="BX762" s="628"/>
      <c r="BY762" s="628"/>
    </row>
    <row r="763" spans="1:77" s="26" customFormat="1" ht="15" customHeight="1">
      <c r="B763" s="627" t="s">
        <v>491</v>
      </c>
      <c r="C763" s="627"/>
      <c r="D763" s="627"/>
      <c r="E763" s="627"/>
      <c r="F763" s="627"/>
      <c r="G763" s="627"/>
      <c r="H763" s="627"/>
      <c r="I763" s="627"/>
      <c r="J763" s="627"/>
      <c r="K763" s="627"/>
      <c r="L763" s="628">
        <v>16633</v>
      </c>
      <c r="M763" s="628"/>
      <c r="N763" s="628"/>
      <c r="O763" s="628"/>
      <c r="P763" s="628"/>
      <c r="Q763" s="628"/>
      <c r="R763" s="628"/>
      <c r="S763" s="628"/>
      <c r="T763" s="628"/>
      <c r="U763" s="628"/>
      <c r="V763" s="755"/>
      <c r="W763" s="634">
        <v>12263</v>
      </c>
      <c r="X763" s="628"/>
      <c r="Y763" s="628"/>
      <c r="Z763" s="628"/>
      <c r="AA763" s="628"/>
      <c r="AB763" s="628"/>
      <c r="AC763" s="628"/>
      <c r="AD763" s="628"/>
      <c r="AE763" s="628"/>
      <c r="AF763" s="628"/>
      <c r="AG763" s="628"/>
      <c r="AH763" s="628">
        <v>1031</v>
      </c>
      <c r="AI763" s="628"/>
      <c r="AJ763" s="628"/>
      <c r="AK763" s="628"/>
      <c r="AL763" s="628"/>
      <c r="AM763" s="628"/>
      <c r="AN763" s="628"/>
      <c r="AO763" s="628"/>
      <c r="AP763" s="628"/>
      <c r="AQ763" s="628"/>
      <c r="AR763" s="628"/>
      <c r="AS763" s="628">
        <v>2572</v>
      </c>
      <c r="AT763" s="628"/>
      <c r="AU763" s="628"/>
      <c r="AV763" s="628"/>
      <c r="AW763" s="628"/>
      <c r="AX763" s="628"/>
      <c r="AY763" s="628"/>
      <c r="AZ763" s="628"/>
      <c r="BA763" s="628"/>
      <c r="BB763" s="628"/>
      <c r="BC763" s="628"/>
      <c r="BD763" s="628">
        <v>336</v>
      </c>
      <c r="BE763" s="628"/>
      <c r="BF763" s="628"/>
      <c r="BG763" s="628"/>
      <c r="BH763" s="628"/>
      <c r="BI763" s="628"/>
      <c r="BJ763" s="628"/>
      <c r="BK763" s="628"/>
      <c r="BL763" s="628"/>
      <c r="BM763" s="628"/>
      <c r="BN763" s="628"/>
      <c r="BO763" s="628">
        <v>84</v>
      </c>
      <c r="BP763" s="628"/>
      <c r="BQ763" s="628"/>
      <c r="BR763" s="628"/>
      <c r="BS763" s="628"/>
      <c r="BT763" s="628"/>
      <c r="BU763" s="628"/>
      <c r="BV763" s="628"/>
      <c r="BW763" s="628"/>
      <c r="BX763" s="628"/>
      <c r="BY763" s="628"/>
    </row>
    <row r="764" spans="1:77" s="26" customFormat="1" ht="15" customHeight="1">
      <c r="B764" s="715" t="s">
        <v>841</v>
      </c>
      <c r="C764" s="715"/>
      <c r="D764" s="715"/>
      <c r="E764" s="715"/>
      <c r="F764" s="715"/>
      <c r="G764" s="715"/>
      <c r="H764" s="715"/>
      <c r="I764" s="715"/>
      <c r="J764" s="715"/>
      <c r="K764" s="715"/>
      <c r="L764" s="841">
        <v>16462</v>
      </c>
      <c r="M764" s="841"/>
      <c r="N764" s="841"/>
      <c r="O764" s="841"/>
      <c r="P764" s="841"/>
      <c r="Q764" s="841"/>
      <c r="R764" s="841"/>
      <c r="S764" s="841"/>
      <c r="T764" s="841"/>
      <c r="U764" s="841"/>
      <c r="V764" s="851"/>
      <c r="W764" s="730">
        <v>12388</v>
      </c>
      <c r="X764" s="841"/>
      <c r="Y764" s="841"/>
      <c r="Z764" s="841"/>
      <c r="AA764" s="841"/>
      <c r="AB764" s="841"/>
      <c r="AC764" s="841"/>
      <c r="AD764" s="841"/>
      <c r="AE764" s="841"/>
      <c r="AF764" s="841"/>
      <c r="AG764" s="841"/>
      <c r="AH764" s="841">
        <v>857</v>
      </c>
      <c r="AI764" s="841"/>
      <c r="AJ764" s="841"/>
      <c r="AK764" s="841"/>
      <c r="AL764" s="841"/>
      <c r="AM764" s="841"/>
      <c r="AN764" s="841"/>
      <c r="AO764" s="841"/>
      <c r="AP764" s="841"/>
      <c r="AQ764" s="841"/>
      <c r="AR764" s="841"/>
      <c r="AS764" s="841">
        <v>2927</v>
      </c>
      <c r="AT764" s="841"/>
      <c r="AU764" s="841"/>
      <c r="AV764" s="841"/>
      <c r="AW764" s="841"/>
      <c r="AX764" s="841"/>
      <c r="AY764" s="841"/>
      <c r="AZ764" s="841"/>
      <c r="BA764" s="841"/>
      <c r="BB764" s="841"/>
      <c r="BC764" s="841"/>
      <c r="BD764" s="841">
        <v>246</v>
      </c>
      <c r="BE764" s="841"/>
      <c r="BF764" s="841"/>
      <c r="BG764" s="841"/>
      <c r="BH764" s="841"/>
      <c r="BI764" s="841"/>
      <c r="BJ764" s="841"/>
      <c r="BK764" s="841"/>
      <c r="BL764" s="841"/>
      <c r="BM764" s="841"/>
      <c r="BN764" s="841"/>
      <c r="BO764" s="841">
        <v>44</v>
      </c>
      <c r="BP764" s="841"/>
      <c r="BQ764" s="841"/>
      <c r="BR764" s="841"/>
      <c r="BS764" s="841"/>
      <c r="BT764" s="841"/>
      <c r="BU764" s="841"/>
      <c r="BV764" s="841"/>
      <c r="BW764" s="841"/>
      <c r="BX764" s="841"/>
      <c r="BY764" s="841"/>
    </row>
    <row r="765" spans="1:77" s="26" customFormat="1" ht="15" customHeight="1">
      <c r="BY765" s="27" t="s">
        <v>34</v>
      </c>
    </row>
    <row r="766" spans="1:77" s="26" customFormat="1" ht="15" customHeight="1"/>
    <row r="767" spans="1:77" s="26" customFormat="1" ht="15" customHeight="1">
      <c r="A767" s="26" t="s">
        <v>337</v>
      </c>
      <c r="BY767" s="27" t="s">
        <v>970</v>
      </c>
    </row>
    <row r="768" spans="1:77" s="26" customFormat="1" ht="3.75" customHeight="1"/>
    <row r="769" spans="1:77" s="32" customFormat="1" ht="15" customHeight="1">
      <c r="B769" s="687" t="s">
        <v>558</v>
      </c>
      <c r="C769" s="687"/>
      <c r="D769" s="687"/>
      <c r="E769" s="687"/>
      <c r="F769" s="687"/>
      <c r="G769" s="687"/>
      <c r="H769" s="687"/>
      <c r="I769" s="687"/>
      <c r="J769" s="687"/>
      <c r="K769" s="687" t="s">
        <v>342</v>
      </c>
      <c r="L769" s="687"/>
      <c r="M769" s="687"/>
      <c r="N769" s="687"/>
      <c r="O769" s="687"/>
      <c r="P769" s="687"/>
      <c r="Q769" s="687"/>
      <c r="R769" s="687"/>
      <c r="S769" s="687"/>
      <c r="T769" s="687" t="s">
        <v>338</v>
      </c>
      <c r="U769" s="687"/>
      <c r="V769" s="687"/>
      <c r="W769" s="687"/>
      <c r="X769" s="687"/>
      <c r="Y769" s="687"/>
      <c r="Z769" s="687"/>
      <c r="AA769" s="687"/>
      <c r="AB769" s="687"/>
      <c r="AC769" s="687" t="s">
        <v>343</v>
      </c>
      <c r="AD769" s="687"/>
      <c r="AE769" s="687"/>
      <c r="AF769" s="687"/>
      <c r="AG769" s="687"/>
      <c r="AH769" s="687"/>
      <c r="AI769" s="687"/>
      <c r="AJ769" s="687"/>
      <c r="AK769" s="687"/>
      <c r="AL769" s="687" t="s">
        <v>344</v>
      </c>
      <c r="AM769" s="687"/>
      <c r="AN769" s="687"/>
      <c r="AO769" s="687"/>
      <c r="AP769" s="687"/>
      <c r="AQ769" s="687"/>
      <c r="AR769" s="687"/>
      <c r="AS769" s="687"/>
      <c r="AT769" s="687"/>
      <c r="AU769" s="687"/>
      <c r="AV769" s="687" t="s">
        <v>345</v>
      </c>
      <c r="AW769" s="687"/>
      <c r="AX769" s="687"/>
      <c r="AY769" s="687"/>
      <c r="AZ769" s="687"/>
      <c r="BA769" s="687"/>
      <c r="BB769" s="687"/>
      <c r="BC769" s="687"/>
      <c r="BD769" s="687"/>
      <c r="BE769" s="687"/>
      <c r="BF769" s="687" t="s">
        <v>339</v>
      </c>
      <c r="BG769" s="687"/>
      <c r="BH769" s="687"/>
      <c r="BI769" s="687"/>
      <c r="BJ769" s="687"/>
      <c r="BK769" s="687"/>
      <c r="BL769" s="687"/>
      <c r="BM769" s="687"/>
      <c r="BN769" s="687"/>
      <c r="BO769" s="687"/>
      <c r="BP769" s="687" t="s">
        <v>340</v>
      </c>
      <c r="BQ769" s="687"/>
      <c r="BR769" s="687"/>
      <c r="BS769" s="687"/>
      <c r="BT769" s="687"/>
      <c r="BU769" s="687"/>
      <c r="BV769" s="687"/>
      <c r="BW769" s="687"/>
      <c r="BX769" s="687"/>
      <c r="BY769" s="687"/>
    </row>
    <row r="770" spans="1:77" s="32" customFormat="1" ht="15" customHeight="1">
      <c r="B770" s="687"/>
      <c r="C770" s="687"/>
      <c r="D770" s="687"/>
      <c r="E770" s="687"/>
      <c r="F770" s="687"/>
      <c r="G770" s="687"/>
      <c r="H770" s="687"/>
      <c r="I770" s="687"/>
      <c r="J770" s="687"/>
      <c r="K770" s="687"/>
      <c r="L770" s="687"/>
      <c r="M770" s="687"/>
      <c r="N770" s="687"/>
      <c r="O770" s="687"/>
      <c r="P770" s="687"/>
      <c r="Q770" s="687"/>
      <c r="R770" s="687"/>
      <c r="S770" s="687"/>
      <c r="T770" s="687"/>
      <c r="U770" s="687"/>
      <c r="V770" s="687"/>
      <c r="W770" s="687"/>
      <c r="X770" s="687"/>
      <c r="Y770" s="687"/>
      <c r="Z770" s="687"/>
      <c r="AA770" s="687"/>
      <c r="AB770" s="687"/>
      <c r="AC770" s="687"/>
      <c r="AD770" s="687"/>
      <c r="AE770" s="687"/>
      <c r="AF770" s="687"/>
      <c r="AG770" s="687"/>
      <c r="AH770" s="687"/>
      <c r="AI770" s="687"/>
      <c r="AJ770" s="687"/>
      <c r="AK770" s="687"/>
      <c r="AL770" s="687"/>
      <c r="AM770" s="687"/>
      <c r="AN770" s="687"/>
      <c r="AO770" s="687"/>
      <c r="AP770" s="687"/>
      <c r="AQ770" s="687"/>
      <c r="AR770" s="687"/>
      <c r="AS770" s="687"/>
      <c r="AT770" s="687"/>
      <c r="AU770" s="687"/>
      <c r="AV770" s="687"/>
      <c r="AW770" s="687"/>
      <c r="AX770" s="687"/>
      <c r="AY770" s="687"/>
      <c r="AZ770" s="687"/>
      <c r="BA770" s="687"/>
      <c r="BB770" s="687"/>
      <c r="BC770" s="687"/>
      <c r="BD770" s="687"/>
      <c r="BE770" s="687"/>
      <c r="BF770" s="687"/>
      <c r="BG770" s="687"/>
      <c r="BH770" s="687"/>
      <c r="BI770" s="687"/>
      <c r="BJ770" s="687"/>
      <c r="BK770" s="687"/>
      <c r="BL770" s="687"/>
      <c r="BM770" s="687"/>
      <c r="BN770" s="687"/>
      <c r="BO770" s="687"/>
      <c r="BP770" s="687"/>
      <c r="BQ770" s="687"/>
      <c r="BR770" s="687"/>
      <c r="BS770" s="687"/>
      <c r="BT770" s="687"/>
      <c r="BU770" s="687"/>
      <c r="BV770" s="687"/>
      <c r="BW770" s="687"/>
      <c r="BX770" s="687"/>
      <c r="BY770" s="687"/>
    </row>
    <row r="771" spans="1:77" s="26" customFormat="1" ht="15" customHeight="1">
      <c r="B771" s="808">
        <v>877</v>
      </c>
      <c r="C771" s="808"/>
      <c r="D771" s="808"/>
      <c r="E771" s="808"/>
      <c r="F771" s="808"/>
      <c r="G771" s="808"/>
      <c r="H771" s="808"/>
      <c r="I771" s="808"/>
      <c r="J771" s="808"/>
      <c r="K771" s="808">
        <v>28</v>
      </c>
      <c r="L771" s="808"/>
      <c r="M771" s="808"/>
      <c r="N771" s="808"/>
      <c r="O771" s="808"/>
      <c r="P771" s="808"/>
      <c r="Q771" s="808"/>
      <c r="R771" s="808"/>
      <c r="S771" s="808"/>
      <c r="T771" s="808">
        <v>82</v>
      </c>
      <c r="U771" s="808"/>
      <c r="V771" s="808"/>
      <c r="W771" s="808"/>
      <c r="X771" s="808"/>
      <c r="Y771" s="808"/>
      <c r="Z771" s="808"/>
      <c r="AA771" s="808"/>
      <c r="AB771" s="808"/>
      <c r="AC771" s="808">
        <v>32</v>
      </c>
      <c r="AD771" s="808"/>
      <c r="AE771" s="808"/>
      <c r="AF771" s="808"/>
      <c r="AG771" s="808"/>
      <c r="AH771" s="808"/>
      <c r="AI771" s="808"/>
      <c r="AJ771" s="808"/>
      <c r="AK771" s="808"/>
      <c r="AL771" s="808">
        <v>163</v>
      </c>
      <c r="AM771" s="808"/>
      <c r="AN771" s="808"/>
      <c r="AO771" s="808"/>
      <c r="AP771" s="808"/>
      <c r="AQ771" s="808"/>
      <c r="AR771" s="808"/>
      <c r="AS771" s="808"/>
      <c r="AT771" s="808"/>
      <c r="AU771" s="808"/>
      <c r="AV771" s="808">
        <v>242</v>
      </c>
      <c r="AW771" s="808"/>
      <c r="AX771" s="808"/>
      <c r="AY771" s="808"/>
      <c r="AZ771" s="808"/>
      <c r="BA771" s="808"/>
      <c r="BB771" s="808"/>
      <c r="BC771" s="808"/>
      <c r="BD771" s="808"/>
      <c r="BE771" s="808"/>
      <c r="BF771" s="808">
        <v>102</v>
      </c>
      <c r="BG771" s="808"/>
      <c r="BH771" s="808"/>
      <c r="BI771" s="808"/>
      <c r="BJ771" s="808"/>
      <c r="BK771" s="808"/>
      <c r="BL771" s="808"/>
      <c r="BM771" s="808"/>
      <c r="BN771" s="808"/>
      <c r="BO771" s="808"/>
      <c r="BP771" s="808">
        <v>228</v>
      </c>
      <c r="BQ771" s="808"/>
      <c r="BR771" s="808"/>
      <c r="BS771" s="808"/>
      <c r="BT771" s="808"/>
      <c r="BU771" s="808"/>
      <c r="BV771" s="808"/>
      <c r="BW771" s="808"/>
      <c r="BX771" s="808"/>
      <c r="BY771" s="808"/>
    </row>
    <row r="772" spans="1:77" s="26" customFormat="1" ht="15" customHeight="1">
      <c r="BY772" s="27" t="s">
        <v>971</v>
      </c>
    </row>
    <row r="773" spans="1:77" s="26" customFormat="1" ht="15" customHeight="1"/>
    <row r="774" spans="1:77" s="26" customFormat="1" ht="15" customHeight="1">
      <c r="A774" s="26" t="s">
        <v>346</v>
      </c>
      <c r="BY774" s="27" t="s">
        <v>863</v>
      </c>
    </row>
    <row r="775" spans="1:77" s="26" customFormat="1" ht="3.75" customHeight="1"/>
    <row r="776" spans="1:77" s="26" customFormat="1" ht="18.75" customHeight="1">
      <c r="B776" s="642" t="s">
        <v>503</v>
      </c>
      <c r="C776" s="643"/>
      <c r="D776" s="643"/>
      <c r="E776" s="643"/>
      <c r="F776" s="643"/>
      <c r="G776" s="643"/>
      <c r="H776" s="643"/>
      <c r="I776" s="643"/>
      <c r="J776" s="644"/>
      <c r="K776" s="642" t="s">
        <v>347</v>
      </c>
      <c r="L776" s="643"/>
      <c r="M776" s="643"/>
      <c r="N776" s="643"/>
      <c r="O776" s="643"/>
      <c r="P776" s="643"/>
      <c r="Q776" s="644"/>
      <c r="R776" s="642" t="s">
        <v>348</v>
      </c>
      <c r="S776" s="643"/>
      <c r="T776" s="643"/>
      <c r="U776" s="643"/>
      <c r="V776" s="643"/>
      <c r="W776" s="643"/>
      <c r="X776" s="644"/>
      <c r="Y776" s="642" t="s">
        <v>349</v>
      </c>
      <c r="Z776" s="643"/>
      <c r="AA776" s="643"/>
      <c r="AB776" s="643"/>
      <c r="AC776" s="643"/>
      <c r="AD776" s="643"/>
      <c r="AE776" s="644"/>
      <c r="AF776" s="642" t="s">
        <v>622</v>
      </c>
      <c r="AG776" s="643"/>
      <c r="AH776" s="643"/>
      <c r="AI776" s="643"/>
      <c r="AJ776" s="643"/>
      <c r="AK776" s="643"/>
      <c r="AL776" s="643"/>
      <c r="AM776" s="643"/>
      <c r="AN776" s="837"/>
      <c r="AO776" s="838" t="s">
        <v>488</v>
      </c>
      <c r="AP776" s="643"/>
      <c r="AQ776" s="643"/>
      <c r="AR776" s="643"/>
      <c r="AS776" s="643"/>
      <c r="AT776" s="643"/>
      <c r="AU776" s="644"/>
      <c r="AV776" s="642" t="s">
        <v>489</v>
      </c>
      <c r="AW776" s="643"/>
      <c r="AX776" s="643"/>
      <c r="AY776" s="643"/>
      <c r="AZ776" s="643"/>
      <c r="BA776" s="643"/>
      <c r="BB776" s="644"/>
      <c r="BC776" s="834" t="s">
        <v>490</v>
      </c>
      <c r="BD776" s="835"/>
      <c r="BE776" s="835"/>
      <c r="BF776" s="835"/>
      <c r="BG776" s="835"/>
      <c r="BH776" s="835"/>
      <c r="BI776" s="836"/>
      <c r="BJ776" s="813" t="s">
        <v>730</v>
      </c>
      <c r="BK776" s="814"/>
      <c r="BL776" s="814"/>
      <c r="BM776" s="814"/>
      <c r="BN776" s="814"/>
      <c r="BO776" s="814"/>
      <c r="BP776" s="815"/>
      <c r="BQ776" s="642" t="s">
        <v>622</v>
      </c>
      <c r="BR776" s="643"/>
      <c r="BS776" s="643"/>
      <c r="BT776" s="643"/>
      <c r="BU776" s="643"/>
      <c r="BV776" s="643"/>
      <c r="BW776" s="643"/>
      <c r="BX776" s="643"/>
      <c r="BY776" s="644"/>
    </row>
    <row r="777" spans="1:77" s="26" customFormat="1" ht="15" customHeight="1">
      <c r="B777" s="827" t="s">
        <v>813</v>
      </c>
      <c r="C777" s="828"/>
      <c r="D777" s="828"/>
      <c r="E777" s="828"/>
      <c r="F777" s="828"/>
      <c r="G777" s="828"/>
      <c r="H777" s="828"/>
      <c r="I777" s="828"/>
      <c r="J777" s="829"/>
      <c r="K777" s="820">
        <v>10437</v>
      </c>
      <c r="L777" s="821"/>
      <c r="M777" s="821"/>
      <c r="N777" s="821"/>
      <c r="O777" s="821"/>
      <c r="P777" s="821"/>
      <c r="Q777" s="822"/>
      <c r="R777" s="820">
        <v>517</v>
      </c>
      <c r="S777" s="821"/>
      <c r="T777" s="821"/>
      <c r="U777" s="821"/>
      <c r="V777" s="821"/>
      <c r="W777" s="821"/>
      <c r="X777" s="822"/>
      <c r="Y777" s="820">
        <v>607</v>
      </c>
      <c r="Z777" s="821"/>
      <c r="AA777" s="821"/>
      <c r="AB777" s="821"/>
      <c r="AC777" s="821"/>
      <c r="AD777" s="821"/>
      <c r="AE777" s="822"/>
      <c r="AF777" s="820">
        <f>SUM(K777:AE777)</f>
        <v>11561</v>
      </c>
      <c r="AG777" s="821"/>
      <c r="AH777" s="821"/>
      <c r="AI777" s="821"/>
      <c r="AJ777" s="821"/>
      <c r="AK777" s="821"/>
      <c r="AL777" s="821"/>
      <c r="AM777" s="821"/>
      <c r="AN777" s="823"/>
      <c r="AO777" s="839">
        <v>362</v>
      </c>
      <c r="AP777" s="800"/>
      <c r="AQ777" s="800"/>
      <c r="AR777" s="800"/>
      <c r="AS777" s="800"/>
      <c r="AT777" s="800"/>
      <c r="AU777" s="801"/>
      <c r="AV777" s="799">
        <v>86</v>
      </c>
      <c r="AW777" s="800"/>
      <c r="AX777" s="800"/>
      <c r="AY777" s="800"/>
      <c r="AZ777" s="800"/>
      <c r="BA777" s="800"/>
      <c r="BB777" s="801"/>
      <c r="BC777" s="799">
        <v>107</v>
      </c>
      <c r="BD777" s="800"/>
      <c r="BE777" s="800"/>
      <c r="BF777" s="800"/>
      <c r="BG777" s="800"/>
      <c r="BH777" s="800"/>
      <c r="BI777" s="801"/>
      <c r="BJ777" s="799">
        <v>182</v>
      </c>
      <c r="BK777" s="800"/>
      <c r="BL777" s="800"/>
      <c r="BM777" s="800"/>
      <c r="BN777" s="800"/>
      <c r="BO777" s="800"/>
      <c r="BP777" s="801"/>
      <c r="BQ777" s="799">
        <f>SUM(AO777:BP777)</f>
        <v>737</v>
      </c>
      <c r="BR777" s="800"/>
      <c r="BS777" s="800"/>
      <c r="BT777" s="800"/>
      <c r="BU777" s="800"/>
      <c r="BV777" s="800"/>
      <c r="BW777" s="800"/>
      <c r="BX777" s="800"/>
      <c r="BY777" s="801"/>
    </row>
    <row r="778" spans="1:77" s="26" customFormat="1" ht="15" customHeight="1">
      <c r="B778" s="824" t="s">
        <v>815</v>
      </c>
      <c r="C778" s="825"/>
      <c r="D778" s="825"/>
      <c r="E778" s="825"/>
      <c r="F778" s="825"/>
      <c r="G778" s="825"/>
      <c r="H778" s="825"/>
      <c r="I778" s="825"/>
      <c r="J778" s="826"/>
      <c r="K778" s="816">
        <v>10565</v>
      </c>
      <c r="L778" s="817"/>
      <c r="M778" s="817"/>
      <c r="N778" s="817"/>
      <c r="O778" s="817"/>
      <c r="P778" s="817"/>
      <c r="Q778" s="819"/>
      <c r="R778" s="816">
        <v>538</v>
      </c>
      <c r="S778" s="817"/>
      <c r="T778" s="817"/>
      <c r="U778" s="817"/>
      <c r="V778" s="817"/>
      <c r="W778" s="817"/>
      <c r="X778" s="819"/>
      <c r="Y778" s="816">
        <v>614</v>
      </c>
      <c r="Z778" s="817"/>
      <c r="AA778" s="817"/>
      <c r="AB778" s="817"/>
      <c r="AC778" s="817"/>
      <c r="AD778" s="817"/>
      <c r="AE778" s="819"/>
      <c r="AF778" s="816">
        <f>SUM(K778:AE778)</f>
        <v>11717</v>
      </c>
      <c r="AG778" s="817"/>
      <c r="AH778" s="817"/>
      <c r="AI778" s="817"/>
      <c r="AJ778" s="817"/>
      <c r="AK778" s="817"/>
      <c r="AL778" s="817"/>
      <c r="AM778" s="817"/>
      <c r="AN778" s="818"/>
      <c r="AO778" s="812">
        <v>353</v>
      </c>
      <c r="AP778" s="810"/>
      <c r="AQ778" s="810"/>
      <c r="AR778" s="810"/>
      <c r="AS778" s="810"/>
      <c r="AT778" s="810"/>
      <c r="AU778" s="811"/>
      <c r="AV778" s="809">
        <v>85</v>
      </c>
      <c r="AW778" s="810"/>
      <c r="AX778" s="810"/>
      <c r="AY778" s="810"/>
      <c r="AZ778" s="810"/>
      <c r="BA778" s="810"/>
      <c r="BB778" s="811"/>
      <c r="BC778" s="809">
        <v>118</v>
      </c>
      <c r="BD778" s="810"/>
      <c r="BE778" s="810"/>
      <c r="BF778" s="810"/>
      <c r="BG778" s="810"/>
      <c r="BH778" s="810"/>
      <c r="BI778" s="811"/>
      <c r="BJ778" s="809">
        <v>174</v>
      </c>
      <c r="BK778" s="810"/>
      <c r="BL778" s="810"/>
      <c r="BM778" s="810"/>
      <c r="BN778" s="810"/>
      <c r="BO778" s="810"/>
      <c r="BP778" s="811"/>
      <c r="BQ778" s="809">
        <f>SUM(AO778:BP778)</f>
        <v>730</v>
      </c>
      <c r="BR778" s="810"/>
      <c r="BS778" s="810"/>
      <c r="BT778" s="810"/>
      <c r="BU778" s="810"/>
      <c r="BV778" s="810"/>
      <c r="BW778" s="810"/>
      <c r="BX778" s="810"/>
      <c r="BY778" s="811"/>
    </row>
    <row r="779" spans="1:77" s="26" customFormat="1" ht="15" customHeight="1">
      <c r="B779" s="824" t="s">
        <v>821</v>
      </c>
      <c r="C779" s="825"/>
      <c r="D779" s="825"/>
      <c r="E779" s="825"/>
      <c r="F779" s="825"/>
      <c r="G779" s="825"/>
      <c r="H779" s="825"/>
      <c r="I779" s="825"/>
      <c r="J779" s="826"/>
      <c r="K779" s="816">
        <v>10774</v>
      </c>
      <c r="L779" s="817"/>
      <c r="M779" s="817"/>
      <c r="N779" s="817"/>
      <c r="O779" s="817"/>
      <c r="P779" s="817"/>
      <c r="Q779" s="819"/>
      <c r="R779" s="816">
        <v>546</v>
      </c>
      <c r="S779" s="817"/>
      <c r="T779" s="817"/>
      <c r="U779" s="817"/>
      <c r="V779" s="817"/>
      <c r="W779" s="817"/>
      <c r="X779" s="819"/>
      <c r="Y779" s="816">
        <v>590</v>
      </c>
      <c r="Z779" s="817"/>
      <c r="AA779" s="817"/>
      <c r="AB779" s="817"/>
      <c r="AC779" s="817"/>
      <c r="AD779" s="817"/>
      <c r="AE779" s="819"/>
      <c r="AF779" s="816">
        <f>SUM(K779:AE779)</f>
        <v>11910</v>
      </c>
      <c r="AG779" s="817"/>
      <c r="AH779" s="817"/>
      <c r="AI779" s="817"/>
      <c r="AJ779" s="817"/>
      <c r="AK779" s="817"/>
      <c r="AL779" s="817"/>
      <c r="AM779" s="817"/>
      <c r="AN779" s="818"/>
      <c r="AO779" s="812">
        <v>319</v>
      </c>
      <c r="AP779" s="810"/>
      <c r="AQ779" s="810"/>
      <c r="AR779" s="810"/>
      <c r="AS779" s="810"/>
      <c r="AT779" s="810"/>
      <c r="AU779" s="811"/>
      <c r="AV779" s="809">
        <v>77</v>
      </c>
      <c r="AW779" s="810"/>
      <c r="AX779" s="810"/>
      <c r="AY779" s="810"/>
      <c r="AZ779" s="810"/>
      <c r="BA779" s="810"/>
      <c r="BB779" s="811"/>
      <c r="BC779" s="809">
        <v>104</v>
      </c>
      <c r="BD779" s="810"/>
      <c r="BE779" s="810"/>
      <c r="BF779" s="810"/>
      <c r="BG779" s="810"/>
      <c r="BH779" s="810"/>
      <c r="BI779" s="811"/>
      <c r="BJ779" s="809">
        <v>166</v>
      </c>
      <c r="BK779" s="810"/>
      <c r="BL779" s="810"/>
      <c r="BM779" s="810"/>
      <c r="BN779" s="810"/>
      <c r="BO779" s="810"/>
      <c r="BP779" s="811"/>
      <c r="BQ779" s="809">
        <f>SUM(AO779:BP779)</f>
        <v>666</v>
      </c>
      <c r="BR779" s="810"/>
      <c r="BS779" s="810"/>
      <c r="BT779" s="810"/>
      <c r="BU779" s="810"/>
      <c r="BV779" s="810"/>
      <c r="BW779" s="810"/>
      <c r="BX779" s="810"/>
      <c r="BY779" s="811"/>
    </row>
    <row r="780" spans="1:77" s="26" customFormat="1" ht="15" customHeight="1">
      <c r="B780" s="824" t="s">
        <v>855</v>
      </c>
      <c r="C780" s="825"/>
      <c r="D780" s="825"/>
      <c r="E780" s="825"/>
      <c r="F780" s="825"/>
      <c r="G780" s="825"/>
      <c r="H780" s="825"/>
      <c r="I780" s="825"/>
      <c r="J780" s="826"/>
      <c r="K780" s="816">
        <v>10684</v>
      </c>
      <c r="L780" s="817"/>
      <c r="M780" s="817"/>
      <c r="N780" s="817"/>
      <c r="O780" s="817"/>
      <c r="P780" s="817"/>
      <c r="Q780" s="819"/>
      <c r="R780" s="816">
        <v>564</v>
      </c>
      <c r="S780" s="817"/>
      <c r="T780" s="817"/>
      <c r="U780" s="817"/>
      <c r="V780" s="817"/>
      <c r="W780" s="817"/>
      <c r="X780" s="819"/>
      <c r="Y780" s="816">
        <v>588</v>
      </c>
      <c r="Z780" s="817"/>
      <c r="AA780" s="817"/>
      <c r="AB780" s="817"/>
      <c r="AC780" s="817"/>
      <c r="AD780" s="817"/>
      <c r="AE780" s="819"/>
      <c r="AF780" s="816">
        <f>SUM(K780:AE780)</f>
        <v>11836</v>
      </c>
      <c r="AG780" s="817"/>
      <c r="AH780" s="817"/>
      <c r="AI780" s="817"/>
      <c r="AJ780" s="817"/>
      <c r="AK780" s="817"/>
      <c r="AL780" s="817"/>
      <c r="AM780" s="817"/>
      <c r="AN780" s="818"/>
      <c r="AO780" s="812">
        <v>339</v>
      </c>
      <c r="AP780" s="810"/>
      <c r="AQ780" s="810"/>
      <c r="AR780" s="810"/>
      <c r="AS780" s="810"/>
      <c r="AT780" s="810"/>
      <c r="AU780" s="811"/>
      <c r="AV780" s="809">
        <v>79</v>
      </c>
      <c r="AW780" s="810"/>
      <c r="AX780" s="810"/>
      <c r="AY780" s="810"/>
      <c r="AZ780" s="810"/>
      <c r="BA780" s="810"/>
      <c r="BB780" s="811"/>
      <c r="BC780" s="809">
        <v>106</v>
      </c>
      <c r="BD780" s="810"/>
      <c r="BE780" s="810"/>
      <c r="BF780" s="810"/>
      <c r="BG780" s="810"/>
      <c r="BH780" s="810"/>
      <c r="BI780" s="811"/>
      <c r="BJ780" s="809">
        <v>165</v>
      </c>
      <c r="BK780" s="810"/>
      <c r="BL780" s="810"/>
      <c r="BM780" s="810"/>
      <c r="BN780" s="810"/>
      <c r="BO780" s="810"/>
      <c r="BP780" s="811"/>
      <c r="BQ780" s="809">
        <f>SUM(AO780:BP780)</f>
        <v>689</v>
      </c>
      <c r="BR780" s="810"/>
      <c r="BS780" s="810"/>
      <c r="BT780" s="810"/>
      <c r="BU780" s="810"/>
      <c r="BV780" s="810"/>
      <c r="BW780" s="810"/>
      <c r="BX780" s="810"/>
      <c r="BY780" s="811"/>
    </row>
    <row r="781" spans="1:77" s="26" customFormat="1" ht="15" customHeight="1">
      <c r="B781" s="831" t="s">
        <v>952</v>
      </c>
      <c r="C781" s="832"/>
      <c r="D781" s="832"/>
      <c r="E781" s="832"/>
      <c r="F781" s="832"/>
      <c r="G781" s="832"/>
      <c r="H781" s="832"/>
      <c r="I781" s="832"/>
      <c r="J781" s="833"/>
      <c r="K781" s="802">
        <v>10538</v>
      </c>
      <c r="L781" s="803"/>
      <c r="M781" s="803"/>
      <c r="N781" s="803"/>
      <c r="O781" s="803"/>
      <c r="P781" s="803"/>
      <c r="Q781" s="804"/>
      <c r="R781" s="802">
        <v>517</v>
      </c>
      <c r="S781" s="803"/>
      <c r="T781" s="803"/>
      <c r="U781" s="803"/>
      <c r="V781" s="803"/>
      <c r="W781" s="803"/>
      <c r="X781" s="804"/>
      <c r="Y781" s="802">
        <v>739</v>
      </c>
      <c r="Z781" s="803"/>
      <c r="AA781" s="803"/>
      <c r="AB781" s="803"/>
      <c r="AC781" s="803"/>
      <c r="AD781" s="803"/>
      <c r="AE781" s="804"/>
      <c r="AF781" s="802">
        <f>SUM(K781:AE781)</f>
        <v>11794</v>
      </c>
      <c r="AG781" s="803"/>
      <c r="AH781" s="803"/>
      <c r="AI781" s="803"/>
      <c r="AJ781" s="803"/>
      <c r="AK781" s="803"/>
      <c r="AL781" s="803"/>
      <c r="AM781" s="803"/>
      <c r="AN781" s="830"/>
      <c r="AO781" s="840">
        <v>347</v>
      </c>
      <c r="AP781" s="806"/>
      <c r="AQ781" s="806"/>
      <c r="AR781" s="806"/>
      <c r="AS781" s="806"/>
      <c r="AT781" s="806"/>
      <c r="AU781" s="807"/>
      <c r="AV781" s="805">
        <v>77</v>
      </c>
      <c r="AW781" s="806"/>
      <c r="AX781" s="806"/>
      <c r="AY781" s="806"/>
      <c r="AZ781" s="806"/>
      <c r="BA781" s="806"/>
      <c r="BB781" s="807"/>
      <c r="BC781" s="805">
        <v>110</v>
      </c>
      <c r="BD781" s="806"/>
      <c r="BE781" s="806"/>
      <c r="BF781" s="806"/>
      <c r="BG781" s="806"/>
      <c r="BH781" s="806"/>
      <c r="BI781" s="807"/>
      <c r="BJ781" s="805">
        <v>160</v>
      </c>
      <c r="BK781" s="806"/>
      <c r="BL781" s="806"/>
      <c r="BM781" s="806"/>
      <c r="BN781" s="806"/>
      <c r="BO781" s="806"/>
      <c r="BP781" s="807"/>
      <c r="BQ781" s="805">
        <f>SUM(AO781:BP781)</f>
        <v>694</v>
      </c>
      <c r="BR781" s="806"/>
      <c r="BS781" s="806"/>
      <c r="BT781" s="806"/>
      <c r="BU781" s="806"/>
      <c r="BV781" s="806"/>
      <c r="BW781" s="806"/>
      <c r="BX781" s="806"/>
      <c r="BY781" s="807"/>
    </row>
    <row r="782" spans="1:77" s="26" customFormat="1" ht="15" customHeight="1">
      <c r="B782" s="1"/>
      <c r="C782" s="1"/>
      <c r="D782" s="1"/>
      <c r="E782" s="1"/>
      <c r="F782" s="1"/>
      <c r="G782" s="1"/>
      <c r="H782" s="1"/>
      <c r="I782" s="1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  <c r="BK782" s="35"/>
      <c r="BL782" s="35"/>
      <c r="BM782" s="35"/>
      <c r="BN782" s="35"/>
      <c r="BO782" s="35"/>
      <c r="BP782" s="35"/>
      <c r="BQ782" s="35"/>
      <c r="BR782" s="35"/>
      <c r="BS782" s="35"/>
      <c r="BT782" s="35"/>
      <c r="BU782" s="35"/>
      <c r="BV782" s="35"/>
      <c r="BW782" s="35"/>
      <c r="BX782" s="35"/>
      <c r="BY782" s="27" t="s">
        <v>350</v>
      </c>
    </row>
    <row r="784" spans="1:77" s="31" customFormat="1" ht="17.25" customHeight="1">
      <c r="A784" s="31" t="s">
        <v>351</v>
      </c>
      <c r="S784" s="31">
        <v>16.53</v>
      </c>
      <c r="AA784" s="31">
        <v>85.64</v>
      </c>
      <c r="AQ784" s="31">
        <v>5.32</v>
      </c>
      <c r="BG784" s="31">
        <v>195.4</v>
      </c>
    </row>
    <row r="785" spans="1:77" s="26" customFormat="1" ht="15" customHeight="1">
      <c r="AA785" s="26">
        <v>43.83</v>
      </c>
      <c r="AT785" s="29"/>
    </row>
    <row r="786" spans="1:77" s="26" customFormat="1" ht="15" customHeight="1">
      <c r="A786" s="26" t="s">
        <v>215</v>
      </c>
      <c r="BY786" s="27" t="s">
        <v>725</v>
      </c>
    </row>
    <row r="787" spans="1:77" s="26" customFormat="1" ht="3.75" customHeight="1"/>
    <row r="788" spans="1:77" s="26" customFormat="1" ht="15" customHeight="1">
      <c r="B788" s="623" t="s">
        <v>503</v>
      </c>
      <c r="C788" s="623"/>
      <c r="D788" s="623"/>
      <c r="E788" s="623"/>
      <c r="F788" s="623"/>
      <c r="G788" s="623"/>
      <c r="H788" s="623"/>
      <c r="I788" s="623"/>
      <c r="J788" s="623"/>
      <c r="K788" s="687" t="s">
        <v>352</v>
      </c>
      <c r="L788" s="687"/>
      <c r="M788" s="687"/>
      <c r="N788" s="687"/>
      <c r="O788" s="687"/>
      <c r="P788" s="687"/>
      <c r="Q788" s="687"/>
      <c r="R788" s="687"/>
      <c r="S788" s="687" t="s">
        <v>372</v>
      </c>
      <c r="T788" s="687"/>
      <c r="U788" s="687"/>
      <c r="V788" s="687"/>
      <c r="W788" s="687"/>
      <c r="X788" s="687"/>
      <c r="Y788" s="687"/>
      <c r="Z788" s="923" t="s">
        <v>990</v>
      </c>
      <c r="AA788" s="923"/>
      <c r="AB788" s="923"/>
      <c r="AC788" s="923"/>
      <c r="AD788" s="923"/>
      <c r="AE788" s="923"/>
      <c r="AF788" s="923"/>
      <c r="AG788" s="687" t="s">
        <v>353</v>
      </c>
      <c r="AH788" s="687"/>
      <c r="AI788" s="687"/>
      <c r="AJ788" s="687"/>
      <c r="AK788" s="687"/>
      <c r="AL788" s="687"/>
      <c r="AM788" s="687"/>
      <c r="AN788" s="687" t="s">
        <v>991</v>
      </c>
      <c r="AO788" s="687"/>
      <c r="AP788" s="687"/>
      <c r="AQ788" s="687"/>
      <c r="AR788" s="687"/>
      <c r="AS788" s="687"/>
      <c r="AT788" s="687"/>
      <c r="AU788" s="687" t="s">
        <v>551</v>
      </c>
      <c r="AV788" s="687"/>
      <c r="AW788" s="687"/>
      <c r="AX788" s="687"/>
      <c r="AY788" s="687"/>
      <c r="AZ788" s="687"/>
      <c r="BA788" s="687"/>
      <c r="BB788" s="687" t="s">
        <v>354</v>
      </c>
      <c r="BC788" s="687"/>
      <c r="BD788" s="687"/>
      <c r="BE788" s="687"/>
      <c r="BF788" s="687"/>
      <c r="BG788" s="687"/>
      <c r="BH788" s="687"/>
      <c r="BI788" s="687" t="s">
        <v>523</v>
      </c>
      <c r="BJ788" s="687"/>
      <c r="BK788" s="687"/>
      <c r="BL788" s="687"/>
      <c r="BM788" s="687"/>
      <c r="BN788" s="687"/>
      <c r="BO788" s="687"/>
      <c r="BP788" s="761"/>
      <c r="BQ788" s="644" t="s">
        <v>613</v>
      </c>
      <c r="BR788" s="623"/>
      <c r="BS788" s="623"/>
      <c r="BT788" s="623"/>
      <c r="BU788" s="623"/>
      <c r="BV788" s="623"/>
      <c r="BW788" s="623"/>
      <c r="BX788" s="623"/>
      <c r="BY788" s="623"/>
    </row>
    <row r="789" spans="1:77" s="26" customFormat="1" ht="15" customHeight="1">
      <c r="B789" s="623"/>
      <c r="C789" s="623"/>
      <c r="D789" s="623"/>
      <c r="E789" s="623"/>
      <c r="F789" s="623"/>
      <c r="G789" s="623"/>
      <c r="H789" s="623"/>
      <c r="I789" s="623"/>
      <c r="J789" s="623"/>
      <c r="K789" s="687"/>
      <c r="L789" s="687"/>
      <c r="M789" s="687"/>
      <c r="N789" s="687"/>
      <c r="O789" s="687"/>
      <c r="P789" s="687"/>
      <c r="Q789" s="687"/>
      <c r="R789" s="687"/>
      <c r="S789" s="687"/>
      <c r="T789" s="687"/>
      <c r="U789" s="687"/>
      <c r="V789" s="687"/>
      <c r="W789" s="687"/>
      <c r="X789" s="687"/>
      <c r="Y789" s="687"/>
      <c r="Z789" s="923"/>
      <c r="AA789" s="923"/>
      <c r="AB789" s="923"/>
      <c r="AC789" s="923"/>
      <c r="AD789" s="923"/>
      <c r="AE789" s="923"/>
      <c r="AF789" s="923"/>
      <c r="AG789" s="687"/>
      <c r="AH789" s="687"/>
      <c r="AI789" s="687"/>
      <c r="AJ789" s="687"/>
      <c r="AK789" s="687"/>
      <c r="AL789" s="687"/>
      <c r="AM789" s="687"/>
      <c r="AN789" s="687"/>
      <c r="AO789" s="687"/>
      <c r="AP789" s="687"/>
      <c r="AQ789" s="687"/>
      <c r="AR789" s="687"/>
      <c r="AS789" s="687"/>
      <c r="AT789" s="687"/>
      <c r="AU789" s="687"/>
      <c r="AV789" s="687"/>
      <c r="AW789" s="687"/>
      <c r="AX789" s="687"/>
      <c r="AY789" s="687"/>
      <c r="AZ789" s="687"/>
      <c r="BA789" s="687"/>
      <c r="BB789" s="687"/>
      <c r="BC789" s="687"/>
      <c r="BD789" s="687"/>
      <c r="BE789" s="687"/>
      <c r="BF789" s="687"/>
      <c r="BG789" s="687"/>
      <c r="BH789" s="687"/>
      <c r="BI789" s="687"/>
      <c r="BJ789" s="687"/>
      <c r="BK789" s="687"/>
      <c r="BL789" s="687"/>
      <c r="BM789" s="687"/>
      <c r="BN789" s="687"/>
      <c r="BO789" s="687"/>
      <c r="BP789" s="761"/>
      <c r="BQ789" s="644"/>
      <c r="BR789" s="623"/>
      <c r="BS789" s="623"/>
      <c r="BT789" s="623"/>
      <c r="BU789" s="623"/>
      <c r="BV789" s="623"/>
      <c r="BW789" s="623"/>
      <c r="BX789" s="623"/>
      <c r="BY789" s="623"/>
    </row>
    <row r="790" spans="1:77" s="26" customFormat="1" ht="15" customHeight="1">
      <c r="B790" s="623" t="s">
        <v>868</v>
      </c>
      <c r="C790" s="623"/>
      <c r="D790" s="623"/>
      <c r="E790" s="623"/>
      <c r="F790" s="623"/>
      <c r="G790" s="623"/>
      <c r="H790" s="623"/>
      <c r="I790" s="623"/>
      <c r="J790" s="623"/>
      <c r="K790" s="895">
        <v>107</v>
      </c>
      <c r="L790" s="896"/>
      <c r="M790" s="896"/>
      <c r="N790" s="896"/>
      <c r="O790" s="896"/>
      <c r="P790" s="896"/>
      <c r="Q790" s="896"/>
      <c r="R790" s="897"/>
      <c r="S790" s="895">
        <v>41</v>
      </c>
      <c r="T790" s="896"/>
      <c r="U790" s="896"/>
      <c r="V790" s="896"/>
      <c r="W790" s="896"/>
      <c r="X790" s="896"/>
      <c r="Y790" s="897"/>
      <c r="Z790" s="895">
        <v>31</v>
      </c>
      <c r="AA790" s="896"/>
      <c r="AB790" s="896"/>
      <c r="AC790" s="896"/>
      <c r="AD790" s="896"/>
      <c r="AE790" s="896"/>
      <c r="AF790" s="897"/>
      <c r="AG790" s="895">
        <v>58</v>
      </c>
      <c r="AH790" s="896"/>
      <c r="AI790" s="896"/>
      <c r="AJ790" s="896"/>
      <c r="AK790" s="896"/>
      <c r="AL790" s="896"/>
      <c r="AM790" s="897"/>
      <c r="AN790" s="895">
        <v>1</v>
      </c>
      <c r="AO790" s="896"/>
      <c r="AP790" s="896"/>
      <c r="AQ790" s="896"/>
      <c r="AR790" s="896"/>
      <c r="AS790" s="896"/>
      <c r="AT790" s="897"/>
      <c r="AU790" s="895">
        <v>3</v>
      </c>
      <c r="AV790" s="896"/>
      <c r="AW790" s="896"/>
      <c r="AX790" s="896"/>
      <c r="AY790" s="896"/>
      <c r="AZ790" s="896"/>
      <c r="BA790" s="897"/>
      <c r="BB790" s="895">
        <v>10</v>
      </c>
      <c r="BC790" s="896"/>
      <c r="BD790" s="896"/>
      <c r="BE790" s="896"/>
      <c r="BF790" s="896"/>
      <c r="BG790" s="896"/>
      <c r="BH790" s="897"/>
      <c r="BI790" s="895">
        <v>109</v>
      </c>
      <c r="BJ790" s="896"/>
      <c r="BK790" s="896"/>
      <c r="BL790" s="896"/>
      <c r="BM790" s="896"/>
      <c r="BN790" s="896"/>
      <c r="BO790" s="896"/>
      <c r="BP790" s="907"/>
      <c r="BQ790" s="866">
        <f>SUM(K790:BP790)</f>
        <v>360</v>
      </c>
      <c r="BR790" s="849"/>
      <c r="BS790" s="849"/>
      <c r="BT790" s="849"/>
      <c r="BU790" s="849"/>
      <c r="BV790" s="849"/>
      <c r="BW790" s="849"/>
      <c r="BX790" s="849"/>
      <c r="BY790" s="850"/>
    </row>
    <row r="791" spans="1:77" s="26" customFormat="1" ht="15" customHeight="1">
      <c r="B791" s="36"/>
      <c r="C791" s="36"/>
      <c r="D791" s="36"/>
      <c r="BY791" s="27" t="s">
        <v>355</v>
      </c>
    </row>
    <row r="792" spans="1:77" s="26" customFormat="1" ht="15" customHeight="1">
      <c r="B792" s="36"/>
      <c r="C792" s="36"/>
      <c r="D792" s="36"/>
    </row>
    <row r="793" spans="1:77" s="26" customFormat="1" ht="15" customHeight="1">
      <c r="A793" s="26" t="s">
        <v>356</v>
      </c>
      <c r="B793" s="36"/>
      <c r="C793" s="36"/>
      <c r="D793" s="36"/>
      <c r="BY793" s="27" t="s">
        <v>725</v>
      </c>
    </row>
    <row r="794" spans="1:77" s="26" customFormat="1" ht="3.75" customHeight="1">
      <c r="B794" s="36"/>
      <c r="C794" s="36"/>
      <c r="D794" s="36"/>
    </row>
    <row r="795" spans="1:77" s="26" customFormat="1" ht="15" customHeight="1">
      <c r="B795" s="635" t="s">
        <v>503</v>
      </c>
      <c r="C795" s="636"/>
      <c r="D795" s="636"/>
      <c r="E795" s="636"/>
      <c r="F795" s="636"/>
      <c r="G795" s="636"/>
      <c r="H795" s="637"/>
      <c r="I795" s="869" t="s">
        <v>789</v>
      </c>
      <c r="J795" s="870"/>
      <c r="K795" s="870"/>
      <c r="L795" s="870"/>
      <c r="M795" s="870"/>
      <c r="N795" s="871"/>
      <c r="O795" s="869" t="s">
        <v>1012</v>
      </c>
      <c r="P795" s="870"/>
      <c r="Q795" s="870"/>
      <c r="R795" s="870"/>
      <c r="S795" s="870"/>
      <c r="T795" s="871"/>
      <c r="U795" s="869" t="s">
        <v>791</v>
      </c>
      <c r="V795" s="870"/>
      <c r="W795" s="870"/>
      <c r="X795" s="870"/>
      <c r="Y795" s="870"/>
      <c r="Z795" s="871"/>
      <c r="AA795" s="869" t="s">
        <v>1013</v>
      </c>
      <c r="AB795" s="870"/>
      <c r="AC795" s="870"/>
      <c r="AD795" s="870"/>
      <c r="AE795" s="870"/>
      <c r="AF795" s="871"/>
      <c r="AG795" s="875" t="s">
        <v>853</v>
      </c>
      <c r="AH795" s="876"/>
      <c r="AI795" s="876"/>
      <c r="AJ795" s="876"/>
      <c r="AK795" s="876"/>
      <c r="AL795" s="876"/>
      <c r="AM795" s="877"/>
      <c r="AN795" s="875" t="s">
        <v>1011</v>
      </c>
      <c r="AO795" s="876"/>
      <c r="AP795" s="876"/>
      <c r="AQ795" s="876"/>
      <c r="AR795" s="876"/>
      <c r="AS795" s="876"/>
      <c r="AT795" s="877"/>
      <c r="AU795" s="645" t="s">
        <v>1014</v>
      </c>
      <c r="AV795" s="646"/>
      <c r="AW795" s="646"/>
      <c r="AX795" s="646"/>
      <c r="AY795" s="646"/>
      <c r="AZ795" s="647"/>
      <c r="BA795" s="869" t="s">
        <v>1010</v>
      </c>
      <c r="BB795" s="870"/>
      <c r="BC795" s="870"/>
      <c r="BD795" s="870"/>
      <c r="BE795" s="870"/>
      <c r="BF795" s="870"/>
      <c r="BG795" s="871"/>
      <c r="BH795" s="645" t="s">
        <v>1015</v>
      </c>
      <c r="BI795" s="646"/>
      <c r="BJ795" s="646"/>
      <c r="BK795" s="646"/>
      <c r="BL795" s="646"/>
      <c r="BM795" s="647"/>
      <c r="BN795" s="869" t="s">
        <v>792</v>
      </c>
      <c r="BO795" s="870"/>
      <c r="BP795" s="870"/>
      <c r="BQ795" s="870"/>
      <c r="BR795" s="870"/>
      <c r="BS795" s="914"/>
      <c r="BT795" s="644" t="s">
        <v>790</v>
      </c>
      <c r="BU795" s="623"/>
      <c r="BV795" s="623"/>
      <c r="BW795" s="623"/>
      <c r="BX795" s="623"/>
      <c r="BY795" s="623"/>
    </row>
    <row r="796" spans="1:77" s="26" customFormat="1" ht="15" customHeight="1">
      <c r="B796" s="638"/>
      <c r="C796" s="639"/>
      <c r="D796" s="639"/>
      <c r="E796" s="639"/>
      <c r="F796" s="639"/>
      <c r="G796" s="639"/>
      <c r="H796" s="640"/>
      <c r="I796" s="872"/>
      <c r="J796" s="873"/>
      <c r="K796" s="873"/>
      <c r="L796" s="873"/>
      <c r="M796" s="873"/>
      <c r="N796" s="874"/>
      <c r="O796" s="872"/>
      <c r="P796" s="873"/>
      <c r="Q796" s="873"/>
      <c r="R796" s="873"/>
      <c r="S796" s="873"/>
      <c r="T796" s="874"/>
      <c r="U796" s="872"/>
      <c r="V796" s="873"/>
      <c r="W796" s="873"/>
      <c r="X796" s="873"/>
      <c r="Y796" s="873"/>
      <c r="Z796" s="874"/>
      <c r="AA796" s="872"/>
      <c r="AB796" s="873"/>
      <c r="AC796" s="873"/>
      <c r="AD796" s="873"/>
      <c r="AE796" s="873"/>
      <c r="AF796" s="874"/>
      <c r="AG796" s="878"/>
      <c r="AH796" s="879"/>
      <c r="AI796" s="879"/>
      <c r="AJ796" s="879"/>
      <c r="AK796" s="879"/>
      <c r="AL796" s="879"/>
      <c r="AM796" s="880"/>
      <c r="AN796" s="878"/>
      <c r="AO796" s="879"/>
      <c r="AP796" s="879"/>
      <c r="AQ796" s="879"/>
      <c r="AR796" s="879"/>
      <c r="AS796" s="879"/>
      <c r="AT796" s="880"/>
      <c r="AU796" s="648"/>
      <c r="AV796" s="649"/>
      <c r="AW796" s="649"/>
      <c r="AX796" s="649"/>
      <c r="AY796" s="649"/>
      <c r="AZ796" s="650"/>
      <c r="BA796" s="872"/>
      <c r="BB796" s="873"/>
      <c r="BC796" s="873"/>
      <c r="BD796" s="873"/>
      <c r="BE796" s="873"/>
      <c r="BF796" s="873"/>
      <c r="BG796" s="874"/>
      <c r="BH796" s="648"/>
      <c r="BI796" s="649"/>
      <c r="BJ796" s="649"/>
      <c r="BK796" s="649"/>
      <c r="BL796" s="649"/>
      <c r="BM796" s="650"/>
      <c r="BN796" s="872"/>
      <c r="BO796" s="873"/>
      <c r="BP796" s="873"/>
      <c r="BQ796" s="873"/>
      <c r="BR796" s="873"/>
      <c r="BS796" s="915"/>
      <c r="BT796" s="644"/>
      <c r="BU796" s="623"/>
      <c r="BV796" s="623"/>
      <c r="BW796" s="623"/>
      <c r="BX796" s="623"/>
      <c r="BY796" s="623"/>
    </row>
    <row r="797" spans="1:77" s="26" customFormat="1" ht="15" customHeight="1">
      <c r="B797" s="920" t="s">
        <v>868</v>
      </c>
      <c r="C797" s="921"/>
      <c r="D797" s="921"/>
      <c r="E797" s="921"/>
      <c r="F797" s="921"/>
      <c r="G797" s="921"/>
      <c r="H797" s="922"/>
      <c r="I797" s="895">
        <v>0</v>
      </c>
      <c r="J797" s="896"/>
      <c r="K797" s="896"/>
      <c r="L797" s="896"/>
      <c r="M797" s="896"/>
      <c r="N797" s="897"/>
      <c r="O797" s="895">
        <v>14</v>
      </c>
      <c r="P797" s="896"/>
      <c r="Q797" s="896"/>
      <c r="R797" s="896"/>
      <c r="S797" s="896"/>
      <c r="T797" s="897"/>
      <c r="U797" s="895">
        <v>1</v>
      </c>
      <c r="V797" s="896"/>
      <c r="W797" s="896"/>
      <c r="X797" s="896"/>
      <c r="Y797" s="896"/>
      <c r="Z797" s="897"/>
      <c r="AA797" s="895">
        <v>0</v>
      </c>
      <c r="AB797" s="896"/>
      <c r="AC797" s="896"/>
      <c r="AD797" s="896"/>
      <c r="AE797" s="896"/>
      <c r="AF797" s="897"/>
      <c r="AG797" s="895">
        <v>1</v>
      </c>
      <c r="AH797" s="896"/>
      <c r="AI797" s="896"/>
      <c r="AJ797" s="896"/>
      <c r="AK797" s="896"/>
      <c r="AL797" s="896"/>
      <c r="AM797" s="897"/>
      <c r="AN797" s="895">
        <v>0</v>
      </c>
      <c r="AO797" s="896"/>
      <c r="AP797" s="896"/>
      <c r="AQ797" s="896"/>
      <c r="AR797" s="896"/>
      <c r="AS797" s="896"/>
      <c r="AT797" s="897"/>
      <c r="AU797" s="895">
        <v>3</v>
      </c>
      <c r="AV797" s="896"/>
      <c r="AW797" s="896"/>
      <c r="AX797" s="896"/>
      <c r="AY797" s="896"/>
      <c r="AZ797" s="897"/>
      <c r="BA797" s="895">
        <v>0</v>
      </c>
      <c r="BB797" s="896"/>
      <c r="BC797" s="896"/>
      <c r="BD797" s="896"/>
      <c r="BE797" s="896"/>
      <c r="BF797" s="896"/>
      <c r="BG797" s="897"/>
      <c r="BH797" s="895">
        <v>4</v>
      </c>
      <c r="BI797" s="896"/>
      <c r="BJ797" s="896"/>
      <c r="BK797" s="896"/>
      <c r="BL797" s="896"/>
      <c r="BM797" s="897"/>
      <c r="BN797" s="895">
        <v>7</v>
      </c>
      <c r="BO797" s="896"/>
      <c r="BP797" s="896"/>
      <c r="BQ797" s="896"/>
      <c r="BR797" s="896"/>
      <c r="BS797" s="907"/>
      <c r="BT797" s="850">
        <f>SUM(I797:BS797)</f>
        <v>30</v>
      </c>
      <c r="BU797" s="808"/>
      <c r="BV797" s="808"/>
      <c r="BW797" s="808"/>
      <c r="BX797" s="808"/>
      <c r="BY797" s="808"/>
    </row>
    <row r="798" spans="1:77" s="26" customFormat="1" ht="15" customHeight="1">
      <c r="B798" s="36"/>
      <c r="C798" s="36"/>
      <c r="D798" s="36"/>
      <c r="BY798" s="27" t="s">
        <v>341</v>
      </c>
    </row>
    <row r="799" spans="1:77" s="26" customFormat="1" ht="15" customHeight="1">
      <c r="B799" s="36"/>
      <c r="C799" s="36"/>
      <c r="D799" s="36"/>
      <c r="M799" s="26">
        <v>37.1</v>
      </c>
    </row>
    <row r="800" spans="1:77" s="26" customFormat="1" ht="15" customHeight="1">
      <c r="A800" s="26" t="s">
        <v>361</v>
      </c>
      <c r="B800" s="36"/>
      <c r="C800" s="36"/>
      <c r="D800" s="36"/>
      <c r="BY800" s="27" t="s">
        <v>726</v>
      </c>
    </row>
    <row r="801" spans="1:77" s="26" customFormat="1" ht="3.75" customHeight="1">
      <c r="B801" s="36"/>
      <c r="C801" s="36"/>
      <c r="D801" s="36"/>
      <c r="M801" s="26">
        <v>27.5</v>
      </c>
    </row>
    <row r="802" spans="1:77" s="26" customFormat="1" ht="15" customHeight="1">
      <c r="B802" s="623" t="s">
        <v>503</v>
      </c>
      <c r="C802" s="623"/>
      <c r="D802" s="623"/>
      <c r="E802" s="623"/>
      <c r="F802" s="623"/>
      <c r="G802" s="623"/>
      <c r="H802" s="623"/>
      <c r="I802" s="623"/>
      <c r="J802" s="623"/>
      <c r="K802" s="711" t="s">
        <v>362</v>
      </c>
      <c r="L802" s="711"/>
      <c r="M802" s="711"/>
      <c r="N802" s="711"/>
      <c r="O802" s="711" t="s">
        <v>363</v>
      </c>
      <c r="P802" s="711"/>
      <c r="Q802" s="711"/>
      <c r="R802" s="711"/>
      <c r="S802" s="711" t="s">
        <v>364</v>
      </c>
      <c r="T802" s="711"/>
      <c r="U802" s="711"/>
      <c r="V802" s="711"/>
      <c r="W802" s="711" t="s">
        <v>365</v>
      </c>
      <c r="X802" s="711"/>
      <c r="Y802" s="711"/>
      <c r="Z802" s="711"/>
      <c r="AA802" s="711" t="s">
        <v>366</v>
      </c>
      <c r="AB802" s="711"/>
      <c r="AC802" s="711"/>
      <c r="AD802" s="711"/>
      <c r="AE802" s="711" t="s">
        <v>854</v>
      </c>
      <c r="AF802" s="711"/>
      <c r="AG802" s="711"/>
      <c r="AH802" s="711"/>
      <c r="AI802" s="711" t="s">
        <v>367</v>
      </c>
      <c r="AJ802" s="711"/>
      <c r="AK802" s="711"/>
      <c r="AL802" s="711"/>
      <c r="AM802" s="711" t="s">
        <v>368</v>
      </c>
      <c r="AN802" s="711"/>
      <c r="AO802" s="711"/>
      <c r="AP802" s="711"/>
      <c r="AQ802" s="711" t="s">
        <v>369</v>
      </c>
      <c r="AR802" s="711"/>
      <c r="AS802" s="711"/>
      <c r="AT802" s="711"/>
      <c r="AU802" s="711" t="s">
        <v>370</v>
      </c>
      <c r="AV802" s="711"/>
      <c r="AW802" s="711"/>
      <c r="AX802" s="711"/>
      <c r="AY802" s="900" t="s">
        <v>523</v>
      </c>
      <c r="AZ802" s="900"/>
      <c r="BA802" s="900"/>
      <c r="BB802" s="900"/>
      <c r="BC802" s="900"/>
      <c r="BD802" s="901" t="s">
        <v>622</v>
      </c>
      <c r="BE802" s="901"/>
      <c r="BF802" s="901"/>
      <c r="BG802" s="901"/>
      <c r="BH802" s="901"/>
      <c r="BI802" s="901"/>
      <c r="BJ802" s="902"/>
      <c r="BK802" s="919" t="s">
        <v>727</v>
      </c>
      <c r="BL802" s="646"/>
      <c r="BM802" s="646"/>
      <c r="BN802" s="646"/>
      <c r="BO802" s="646"/>
      <c r="BP802" s="646"/>
      <c r="BQ802" s="646"/>
      <c r="BR802" s="646"/>
      <c r="BS802" s="646"/>
      <c r="BT802" s="647"/>
      <c r="BU802" s="687" t="s">
        <v>371</v>
      </c>
      <c r="BV802" s="687"/>
      <c r="BW802" s="687"/>
      <c r="BX802" s="687"/>
      <c r="BY802" s="687"/>
    </row>
    <row r="803" spans="1:77" s="26" customFormat="1" ht="15" customHeight="1">
      <c r="B803" s="623"/>
      <c r="C803" s="623"/>
      <c r="D803" s="623"/>
      <c r="E803" s="623"/>
      <c r="F803" s="623"/>
      <c r="G803" s="623"/>
      <c r="H803" s="623"/>
      <c r="I803" s="623"/>
      <c r="J803" s="623"/>
      <c r="K803" s="711"/>
      <c r="L803" s="711"/>
      <c r="M803" s="711"/>
      <c r="N803" s="711"/>
      <c r="O803" s="711"/>
      <c r="P803" s="711"/>
      <c r="Q803" s="711"/>
      <c r="R803" s="711"/>
      <c r="S803" s="711"/>
      <c r="T803" s="711"/>
      <c r="U803" s="711"/>
      <c r="V803" s="711"/>
      <c r="W803" s="711"/>
      <c r="X803" s="711"/>
      <c r="Y803" s="711"/>
      <c r="Z803" s="711"/>
      <c r="AA803" s="711"/>
      <c r="AB803" s="711"/>
      <c r="AC803" s="711"/>
      <c r="AD803" s="711"/>
      <c r="AE803" s="711"/>
      <c r="AF803" s="711"/>
      <c r="AG803" s="711"/>
      <c r="AH803" s="711"/>
      <c r="AI803" s="711"/>
      <c r="AJ803" s="711"/>
      <c r="AK803" s="711"/>
      <c r="AL803" s="711"/>
      <c r="AM803" s="711"/>
      <c r="AN803" s="711"/>
      <c r="AO803" s="711"/>
      <c r="AP803" s="711"/>
      <c r="AQ803" s="711"/>
      <c r="AR803" s="711"/>
      <c r="AS803" s="711"/>
      <c r="AT803" s="711"/>
      <c r="AU803" s="711"/>
      <c r="AV803" s="711"/>
      <c r="AW803" s="711"/>
      <c r="AX803" s="711"/>
      <c r="AY803" s="900"/>
      <c r="AZ803" s="900"/>
      <c r="BA803" s="900"/>
      <c r="BB803" s="900"/>
      <c r="BC803" s="900"/>
      <c r="BD803" s="901"/>
      <c r="BE803" s="901"/>
      <c r="BF803" s="901"/>
      <c r="BG803" s="901"/>
      <c r="BH803" s="901"/>
      <c r="BI803" s="901"/>
      <c r="BJ803" s="902"/>
      <c r="BK803" s="908" t="s">
        <v>728</v>
      </c>
      <c r="BL803" s="909"/>
      <c r="BM803" s="909"/>
      <c r="BN803" s="909"/>
      <c r="BO803" s="910"/>
      <c r="BP803" s="911" t="s">
        <v>729</v>
      </c>
      <c r="BQ803" s="912"/>
      <c r="BR803" s="912"/>
      <c r="BS803" s="912"/>
      <c r="BT803" s="913"/>
      <c r="BU803" s="687"/>
      <c r="BV803" s="687"/>
      <c r="BW803" s="687"/>
      <c r="BX803" s="687"/>
      <c r="BY803" s="687"/>
    </row>
    <row r="804" spans="1:77" s="26" customFormat="1" ht="15" customHeight="1">
      <c r="B804" s="623" t="s">
        <v>868</v>
      </c>
      <c r="C804" s="623"/>
      <c r="D804" s="623"/>
      <c r="E804" s="623"/>
      <c r="F804" s="623"/>
      <c r="G804" s="623"/>
      <c r="H804" s="623"/>
      <c r="I804" s="623"/>
      <c r="J804" s="623"/>
      <c r="K804" s="898">
        <v>1</v>
      </c>
      <c r="L804" s="898"/>
      <c r="M804" s="898"/>
      <c r="N804" s="898"/>
      <c r="O804" s="898">
        <v>0</v>
      </c>
      <c r="P804" s="898"/>
      <c r="Q804" s="898"/>
      <c r="R804" s="898"/>
      <c r="S804" s="898">
        <v>0</v>
      </c>
      <c r="T804" s="898"/>
      <c r="U804" s="898"/>
      <c r="V804" s="898"/>
      <c r="W804" s="898">
        <v>113</v>
      </c>
      <c r="X804" s="898"/>
      <c r="Y804" s="898"/>
      <c r="Z804" s="898"/>
      <c r="AA804" s="898">
        <v>7</v>
      </c>
      <c r="AB804" s="898"/>
      <c r="AC804" s="898"/>
      <c r="AD804" s="898"/>
      <c r="AE804" s="898">
        <v>25</v>
      </c>
      <c r="AF804" s="898"/>
      <c r="AG804" s="898"/>
      <c r="AH804" s="898"/>
      <c r="AI804" s="898">
        <v>163</v>
      </c>
      <c r="AJ804" s="898"/>
      <c r="AK804" s="898"/>
      <c r="AL804" s="898"/>
      <c r="AM804" s="898">
        <v>3</v>
      </c>
      <c r="AN804" s="898"/>
      <c r="AO804" s="898"/>
      <c r="AP804" s="898"/>
      <c r="AQ804" s="898">
        <v>4</v>
      </c>
      <c r="AR804" s="898"/>
      <c r="AS804" s="898"/>
      <c r="AT804" s="898"/>
      <c r="AU804" s="916">
        <v>675</v>
      </c>
      <c r="AV804" s="917"/>
      <c r="AW804" s="917"/>
      <c r="AX804" s="917"/>
      <c r="AY804" s="899">
        <v>203</v>
      </c>
      <c r="AZ804" s="899"/>
      <c r="BA804" s="899"/>
      <c r="BB804" s="899"/>
      <c r="BC804" s="899"/>
      <c r="BD804" s="899">
        <v>1194</v>
      </c>
      <c r="BE804" s="899"/>
      <c r="BF804" s="899"/>
      <c r="BG804" s="899"/>
      <c r="BH804" s="899"/>
      <c r="BI804" s="899"/>
      <c r="BJ804" s="903"/>
      <c r="BK804" s="904">
        <v>1116</v>
      </c>
      <c r="BL804" s="905"/>
      <c r="BM804" s="905"/>
      <c r="BN804" s="905"/>
      <c r="BO804" s="905"/>
      <c r="BP804" s="918">
        <v>99</v>
      </c>
      <c r="BQ804" s="918"/>
      <c r="BR804" s="918"/>
      <c r="BS804" s="918"/>
      <c r="BT804" s="918"/>
      <c r="BU804" s="906">
        <v>8.8999999999999996E-2</v>
      </c>
      <c r="BV804" s="906"/>
      <c r="BW804" s="906"/>
      <c r="BX804" s="906"/>
      <c r="BY804" s="906"/>
    </row>
    <row r="805" spans="1:77" s="26" customFormat="1" ht="15" customHeight="1"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W805" s="29"/>
      <c r="AX805" s="29"/>
      <c r="AY805" s="29"/>
      <c r="BC805" s="29"/>
      <c r="BD805" s="29"/>
      <c r="BE805" s="29"/>
      <c r="BF805" s="29"/>
      <c r="BH805" s="29"/>
      <c r="BJ805" s="29"/>
      <c r="BK805" s="29"/>
      <c r="BL805" s="29"/>
      <c r="BM805" s="29"/>
      <c r="BN805" s="29"/>
      <c r="BO805" s="29"/>
      <c r="BP805" s="29"/>
      <c r="BQ805" s="29"/>
      <c r="BY805" s="30" t="s">
        <v>341</v>
      </c>
    </row>
    <row r="806" spans="1:77" s="26" customFormat="1" ht="15" customHeight="1"/>
    <row r="807" spans="1:77" s="31" customFormat="1" ht="18.75" customHeight="1">
      <c r="A807" s="31" t="s">
        <v>373</v>
      </c>
    </row>
    <row r="808" spans="1:77" s="26" customFormat="1" ht="15" customHeight="1"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O808" s="29"/>
      <c r="BP808" s="29"/>
      <c r="BQ808" s="29"/>
    </row>
    <row r="809" spans="1:77" s="26" customFormat="1" ht="15" customHeight="1">
      <c r="A809" s="26" t="s">
        <v>216</v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  <c r="BL809" s="29"/>
      <c r="BM809" s="29"/>
      <c r="BN809" s="29"/>
      <c r="BO809" s="29"/>
      <c r="BP809" s="29"/>
      <c r="BQ809" s="29"/>
    </row>
    <row r="810" spans="1:77" s="26" customFormat="1" ht="3.75" customHeight="1"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  <c r="BO810" s="29"/>
      <c r="BP810" s="29"/>
      <c r="BQ810" s="29"/>
    </row>
    <row r="811" spans="1:77" s="26" customFormat="1" ht="15" customHeight="1">
      <c r="B811" s="623" t="s">
        <v>503</v>
      </c>
      <c r="C811" s="623"/>
      <c r="D811" s="623"/>
      <c r="E811" s="623"/>
      <c r="F811" s="623"/>
      <c r="G811" s="623"/>
      <c r="H811" s="623"/>
      <c r="I811" s="623"/>
      <c r="J811" s="623"/>
      <c r="K811" s="687" t="s">
        <v>374</v>
      </c>
      <c r="L811" s="687"/>
      <c r="M811" s="687"/>
      <c r="N811" s="687"/>
      <c r="O811" s="687"/>
      <c r="P811" s="687"/>
      <c r="Q811" s="687"/>
      <c r="R811" s="687"/>
      <c r="S811" s="687"/>
      <c r="T811" s="687" t="s">
        <v>375</v>
      </c>
      <c r="U811" s="687"/>
      <c r="V811" s="687"/>
      <c r="W811" s="687"/>
      <c r="X811" s="687"/>
      <c r="Y811" s="687"/>
      <c r="Z811" s="687"/>
      <c r="AA811" s="687"/>
      <c r="AB811" s="687"/>
      <c r="AC811" s="687" t="s">
        <v>376</v>
      </c>
      <c r="AD811" s="687"/>
      <c r="AE811" s="687"/>
      <c r="AF811" s="687"/>
      <c r="AG811" s="687"/>
      <c r="AH811" s="687"/>
      <c r="AI811" s="687"/>
      <c r="AJ811" s="687"/>
      <c r="AK811" s="687"/>
      <c r="AL811" s="687" t="s">
        <v>377</v>
      </c>
      <c r="AM811" s="687"/>
      <c r="AN811" s="687"/>
      <c r="AO811" s="687"/>
      <c r="AP811" s="687"/>
      <c r="AQ811" s="687"/>
      <c r="AR811" s="687"/>
      <c r="AS811" s="687"/>
      <c r="AT811" s="687"/>
      <c r="AU811" s="687"/>
      <c r="AV811" s="931" t="s">
        <v>378</v>
      </c>
      <c r="AW811" s="931"/>
      <c r="AX811" s="931"/>
      <c r="AY811" s="931"/>
      <c r="AZ811" s="931"/>
      <c r="BA811" s="931"/>
      <c r="BB811" s="931"/>
      <c r="BC811" s="931"/>
      <c r="BD811" s="931"/>
      <c r="BE811" s="931"/>
      <c r="BF811" s="924" t="s">
        <v>379</v>
      </c>
      <c r="BG811" s="924"/>
      <c r="BH811" s="924"/>
      <c r="BI811" s="924"/>
      <c r="BJ811" s="924"/>
      <c r="BK811" s="924"/>
      <c r="BL811" s="924"/>
      <c r="BM811" s="924"/>
      <c r="BN811" s="924"/>
      <c r="BO811" s="924"/>
      <c r="BP811" s="687" t="s">
        <v>380</v>
      </c>
      <c r="BQ811" s="687"/>
      <c r="BR811" s="687"/>
      <c r="BS811" s="687"/>
      <c r="BT811" s="687"/>
      <c r="BU811" s="687"/>
      <c r="BV811" s="687"/>
      <c r="BW811" s="687"/>
      <c r="BX811" s="687"/>
      <c r="BY811" s="687"/>
    </row>
    <row r="812" spans="1:77" s="26" customFormat="1" ht="15" customHeight="1">
      <c r="B812" s="623"/>
      <c r="C812" s="623"/>
      <c r="D812" s="623"/>
      <c r="E812" s="623"/>
      <c r="F812" s="623"/>
      <c r="G812" s="623"/>
      <c r="H812" s="623"/>
      <c r="I812" s="623"/>
      <c r="J812" s="623"/>
      <c r="K812" s="687"/>
      <c r="L812" s="687"/>
      <c r="M812" s="687"/>
      <c r="N812" s="687"/>
      <c r="O812" s="687"/>
      <c r="P812" s="687"/>
      <c r="Q812" s="687"/>
      <c r="R812" s="687"/>
      <c r="S812" s="687"/>
      <c r="T812" s="687"/>
      <c r="U812" s="687"/>
      <c r="V812" s="687"/>
      <c r="W812" s="687"/>
      <c r="X812" s="687"/>
      <c r="Y812" s="687"/>
      <c r="Z812" s="687"/>
      <c r="AA812" s="687"/>
      <c r="AB812" s="687"/>
      <c r="AC812" s="687"/>
      <c r="AD812" s="687"/>
      <c r="AE812" s="687"/>
      <c r="AF812" s="687"/>
      <c r="AG812" s="687"/>
      <c r="AH812" s="687"/>
      <c r="AI812" s="687"/>
      <c r="AJ812" s="687"/>
      <c r="AK812" s="687"/>
      <c r="AL812" s="687"/>
      <c r="AM812" s="687"/>
      <c r="AN812" s="687"/>
      <c r="AO812" s="687"/>
      <c r="AP812" s="687"/>
      <c r="AQ812" s="687"/>
      <c r="AR812" s="687"/>
      <c r="AS812" s="687"/>
      <c r="AT812" s="687"/>
      <c r="AU812" s="687"/>
      <c r="AV812" s="931"/>
      <c r="AW812" s="931"/>
      <c r="AX812" s="931"/>
      <c r="AY812" s="931"/>
      <c r="AZ812" s="931"/>
      <c r="BA812" s="931"/>
      <c r="BB812" s="931"/>
      <c r="BC812" s="931"/>
      <c r="BD812" s="931"/>
      <c r="BE812" s="931"/>
      <c r="BF812" s="924"/>
      <c r="BG812" s="924"/>
      <c r="BH812" s="924"/>
      <c r="BI812" s="924"/>
      <c r="BJ812" s="924"/>
      <c r="BK812" s="924"/>
      <c r="BL812" s="924"/>
      <c r="BM812" s="924"/>
      <c r="BN812" s="924"/>
      <c r="BO812" s="924"/>
      <c r="BP812" s="687"/>
      <c r="BQ812" s="687"/>
      <c r="BR812" s="687"/>
      <c r="BS812" s="687"/>
      <c r="BT812" s="687"/>
      <c r="BU812" s="687"/>
      <c r="BV812" s="687"/>
      <c r="BW812" s="687"/>
      <c r="BX812" s="687"/>
      <c r="BY812" s="687"/>
    </row>
    <row r="813" spans="1:77" s="26" customFormat="1" ht="15" customHeight="1">
      <c r="B813" s="726" t="s">
        <v>952</v>
      </c>
      <c r="C813" s="726"/>
      <c r="D813" s="726"/>
      <c r="E813" s="726"/>
      <c r="F813" s="726"/>
      <c r="G813" s="726"/>
      <c r="H813" s="726"/>
      <c r="I813" s="726"/>
      <c r="J813" s="726"/>
      <c r="K813" s="925">
        <v>19297</v>
      </c>
      <c r="L813" s="926"/>
      <c r="M813" s="926"/>
      <c r="N813" s="926"/>
      <c r="O813" s="926"/>
      <c r="P813" s="926"/>
      <c r="Q813" s="926"/>
      <c r="R813" s="926"/>
      <c r="S813" s="927"/>
      <c r="T813" s="925">
        <v>48962</v>
      </c>
      <c r="U813" s="926"/>
      <c r="V813" s="926"/>
      <c r="W813" s="926"/>
      <c r="X813" s="926"/>
      <c r="Y813" s="926"/>
      <c r="Z813" s="926"/>
      <c r="AA813" s="926"/>
      <c r="AB813" s="927"/>
      <c r="AC813" s="928">
        <v>99</v>
      </c>
      <c r="AD813" s="929"/>
      <c r="AE813" s="929"/>
      <c r="AF813" s="929"/>
      <c r="AG813" s="929"/>
      <c r="AH813" s="929"/>
      <c r="AI813" s="929">
        <v>5755784</v>
      </c>
      <c r="AJ813" s="929"/>
      <c r="AK813" s="930"/>
      <c r="AL813" s="925">
        <v>5583477</v>
      </c>
      <c r="AM813" s="926"/>
      <c r="AN813" s="926"/>
      <c r="AO813" s="926"/>
      <c r="AP813" s="926"/>
      <c r="AQ813" s="926"/>
      <c r="AR813" s="926"/>
      <c r="AS813" s="926"/>
      <c r="AT813" s="926"/>
      <c r="AU813" s="927"/>
      <c r="AV813" s="925">
        <v>15297</v>
      </c>
      <c r="AW813" s="926"/>
      <c r="AX813" s="926"/>
      <c r="AY813" s="926"/>
      <c r="AZ813" s="926"/>
      <c r="BA813" s="926"/>
      <c r="BB813" s="926"/>
      <c r="BC813" s="926"/>
      <c r="BD813" s="926"/>
      <c r="BE813" s="927"/>
      <c r="BF813" s="925">
        <v>312</v>
      </c>
      <c r="BG813" s="926"/>
      <c r="BH813" s="926"/>
      <c r="BI813" s="926"/>
      <c r="BJ813" s="926"/>
      <c r="BK813" s="926"/>
      <c r="BL813" s="926"/>
      <c r="BM813" s="926"/>
      <c r="BN813" s="926"/>
      <c r="BO813" s="927"/>
      <c r="BP813" s="925">
        <v>455</v>
      </c>
      <c r="BQ813" s="926"/>
      <c r="BR813" s="926"/>
      <c r="BS813" s="926"/>
      <c r="BT813" s="926"/>
      <c r="BU813" s="926"/>
      <c r="BV813" s="926"/>
      <c r="BW813" s="926"/>
      <c r="BX813" s="926"/>
      <c r="BY813" s="927"/>
    </row>
    <row r="814" spans="1:77" s="26" customFormat="1" ht="15" customHeight="1"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BA814" s="29"/>
      <c r="BC814" s="29"/>
      <c r="BE814" s="29"/>
      <c r="BF814" s="29"/>
      <c r="BG814" s="29"/>
      <c r="BH814" s="29"/>
      <c r="BI814" s="29"/>
      <c r="BL814" s="29"/>
      <c r="BM814" s="29"/>
      <c r="BN814" s="29"/>
      <c r="BO814" s="29"/>
      <c r="BP814" s="29"/>
      <c r="BQ814" s="29"/>
      <c r="BY814" s="30" t="s">
        <v>388</v>
      </c>
    </row>
    <row r="815" spans="1:77" s="26" customFormat="1" ht="15" customHeight="1"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G815" s="29"/>
      <c r="BH815" s="29"/>
      <c r="BI815" s="29"/>
      <c r="BJ815" s="29"/>
      <c r="BK815" s="29"/>
      <c r="BL815" s="29"/>
      <c r="BM815" s="29"/>
      <c r="BN815" s="29"/>
      <c r="BO815" s="29"/>
      <c r="BP815" s="29"/>
      <c r="BQ815" s="29"/>
    </row>
    <row r="816" spans="1:77" s="26" customFormat="1" ht="15" customHeight="1">
      <c r="A816" s="26" t="s">
        <v>381</v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D816" s="29"/>
      <c r="BE816" s="29"/>
      <c r="BF816" s="29"/>
      <c r="BH816" s="29"/>
      <c r="BI816" s="29"/>
      <c r="BJ816" s="29"/>
      <c r="BK816" s="29"/>
      <c r="BL816" s="29"/>
      <c r="BM816" s="29"/>
      <c r="BN816" s="29" t="s">
        <v>387</v>
      </c>
      <c r="BO816" s="29"/>
      <c r="BP816" s="29"/>
      <c r="BQ816" s="29"/>
    </row>
    <row r="817" spans="1:77" s="26" customFormat="1" ht="3.75" customHeight="1"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  <c r="BL817" s="29"/>
      <c r="BM817" s="29"/>
      <c r="BN817" s="29"/>
      <c r="BO817" s="29"/>
      <c r="BP817" s="29"/>
      <c r="BQ817" s="29"/>
    </row>
    <row r="818" spans="1:77" s="26" customFormat="1" ht="15" customHeight="1">
      <c r="B818" s="623" t="s">
        <v>503</v>
      </c>
      <c r="C818" s="623"/>
      <c r="D818" s="623"/>
      <c r="E818" s="623"/>
      <c r="F818" s="623"/>
      <c r="G818" s="623"/>
      <c r="H818" s="623"/>
      <c r="I818" s="623"/>
      <c r="J818" s="623"/>
      <c r="K818" s="623" t="s">
        <v>613</v>
      </c>
      <c r="L818" s="623"/>
      <c r="M818" s="623"/>
      <c r="N818" s="623"/>
      <c r="O818" s="623"/>
      <c r="P818" s="623"/>
      <c r="Q818" s="623"/>
      <c r="R818" s="623"/>
      <c r="S818" s="623"/>
      <c r="T818" s="623"/>
      <c r="U818" s="623"/>
      <c r="V818" s="623"/>
      <c r="W818" s="623" t="s">
        <v>382</v>
      </c>
      <c r="X818" s="623"/>
      <c r="Y818" s="623"/>
      <c r="Z818" s="623"/>
      <c r="AA818" s="623"/>
      <c r="AB818" s="623"/>
      <c r="AC818" s="623"/>
      <c r="AD818" s="623"/>
      <c r="AE818" s="623"/>
      <c r="AF818" s="623"/>
      <c r="AG818" s="623"/>
      <c r="AH818" s="623" t="s">
        <v>383</v>
      </c>
      <c r="AI818" s="623"/>
      <c r="AJ818" s="623"/>
      <c r="AK818" s="623"/>
      <c r="AL818" s="623"/>
      <c r="AM818" s="623"/>
      <c r="AN818" s="623"/>
      <c r="AO818" s="623"/>
      <c r="AP818" s="623"/>
      <c r="AQ818" s="623"/>
      <c r="AR818" s="623"/>
      <c r="AS818" s="623" t="s">
        <v>384</v>
      </c>
      <c r="AT818" s="623"/>
      <c r="AU818" s="623"/>
      <c r="AV818" s="623"/>
      <c r="AW818" s="623"/>
      <c r="AX818" s="623"/>
      <c r="AY818" s="623"/>
      <c r="AZ818" s="623"/>
      <c r="BA818" s="623"/>
      <c r="BB818" s="623"/>
      <c r="BC818" s="623"/>
      <c r="BD818" s="623" t="s">
        <v>385</v>
      </c>
      <c r="BE818" s="623"/>
      <c r="BF818" s="623"/>
      <c r="BG818" s="623"/>
      <c r="BH818" s="623"/>
      <c r="BI818" s="623"/>
      <c r="BJ818" s="623"/>
      <c r="BK818" s="623"/>
      <c r="BL818" s="623"/>
      <c r="BM818" s="623"/>
      <c r="BN818" s="623"/>
      <c r="BO818" s="623" t="s">
        <v>386</v>
      </c>
      <c r="BP818" s="623"/>
      <c r="BQ818" s="623"/>
      <c r="BR818" s="623"/>
      <c r="BS818" s="623"/>
      <c r="BT818" s="623"/>
      <c r="BU818" s="623"/>
      <c r="BV818" s="623"/>
      <c r="BW818" s="623"/>
      <c r="BX818" s="623"/>
      <c r="BY818" s="623"/>
    </row>
    <row r="819" spans="1:77" s="26" customFormat="1" ht="15" customHeight="1">
      <c r="B819" s="726" t="s">
        <v>952</v>
      </c>
      <c r="C819" s="726"/>
      <c r="D819" s="726"/>
      <c r="E819" s="726"/>
      <c r="F819" s="726"/>
      <c r="G819" s="726"/>
      <c r="H819" s="726"/>
      <c r="I819" s="726"/>
      <c r="J819" s="726"/>
      <c r="K819" s="732">
        <v>4495097</v>
      </c>
      <c r="L819" s="733"/>
      <c r="M819" s="733"/>
      <c r="N819" s="733"/>
      <c r="O819" s="733"/>
      <c r="P819" s="733"/>
      <c r="Q819" s="733"/>
      <c r="R819" s="733"/>
      <c r="S819" s="733"/>
      <c r="T819" s="733"/>
      <c r="U819" s="733"/>
      <c r="V819" s="734"/>
      <c r="W819" s="732">
        <v>3147196</v>
      </c>
      <c r="X819" s="733"/>
      <c r="Y819" s="733"/>
      <c r="Z819" s="733"/>
      <c r="AA819" s="733"/>
      <c r="AB819" s="733"/>
      <c r="AC819" s="733"/>
      <c r="AD819" s="733"/>
      <c r="AE819" s="733"/>
      <c r="AF819" s="733"/>
      <c r="AG819" s="734"/>
      <c r="AH819" s="732">
        <v>1099048</v>
      </c>
      <c r="AI819" s="733"/>
      <c r="AJ819" s="733"/>
      <c r="AK819" s="733"/>
      <c r="AL819" s="733"/>
      <c r="AM819" s="733"/>
      <c r="AN819" s="733"/>
      <c r="AO819" s="733"/>
      <c r="AP819" s="733"/>
      <c r="AQ819" s="733"/>
      <c r="AR819" s="734"/>
      <c r="AS819" s="732">
        <v>159590</v>
      </c>
      <c r="AT819" s="733"/>
      <c r="AU819" s="733"/>
      <c r="AV819" s="733"/>
      <c r="AW819" s="733"/>
      <c r="AX819" s="733"/>
      <c r="AY819" s="733"/>
      <c r="AZ819" s="733"/>
      <c r="BA819" s="733"/>
      <c r="BB819" s="733"/>
      <c r="BC819" s="734"/>
      <c r="BD819" s="732">
        <v>71135</v>
      </c>
      <c r="BE819" s="733"/>
      <c r="BF819" s="733"/>
      <c r="BG819" s="733"/>
      <c r="BH819" s="733"/>
      <c r="BI819" s="733"/>
      <c r="BJ819" s="733"/>
      <c r="BK819" s="733"/>
      <c r="BL819" s="733"/>
      <c r="BM819" s="733"/>
      <c r="BN819" s="734"/>
      <c r="BO819" s="732">
        <v>18128</v>
      </c>
      <c r="BP819" s="733"/>
      <c r="BQ819" s="733"/>
      <c r="BR819" s="733"/>
      <c r="BS819" s="733"/>
      <c r="BT819" s="733"/>
      <c r="BU819" s="733"/>
      <c r="BV819" s="733"/>
      <c r="BW819" s="733"/>
      <c r="BX819" s="733"/>
      <c r="BY819" s="734"/>
    </row>
    <row r="820" spans="1:77" s="26" customFormat="1" ht="15" customHeight="1"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BC820" s="29"/>
      <c r="BE820" s="29"/>
      <c r="BG820" s="29"/>
      <c r="BH820" s="29"/>
      <c r="BI820" s="29"/>
      <c r="BJ820" s="29"/>
      <c r="BM820" s="29"/>
      <c r="BN820" s="29"/>
      <c r="BO820" s="29"/>
      <c r="BP820" s="29"/>
      <c r="BQ820" s="29"/>
      <c r="BY820" s="30" t="s">
        <v>388</v>
      </c>
    </row>
    <row r="821" spans="1:77" s="26" customFormat="1" ht="15" customHeight="1"/>
    <row r="822" spans="1:77" s="31" customFormat="1" ht="17.25" customHeight="1">
      <c r="A822" s="31" t="s">
        <v>389</v>
      </c>
    </row>
    <row r="823" spans="1:77" s="26" customFormat="1" ht="13.5" customHeight="1">
      <c r="A823" s="26" t="s">
        <v>390</v>
      </c>
      <c r="BI823" s="168" t="s">
        <v>475</v>
      </c>
      <c r="BJ823" s="168"/>
      <c r="BK823" s="168"/>
      <c r="BL823" s="168"/>
      <c r="BM823" s="168"/>
      <c r="BN823" s="168"/>
      <c r="BO823" s="168"/>
      <c r="BP823" s="168"/>
      <c r="BQ823" s="168"/>
    </row>
    <row r="824" spans="1:77" s="26" customFormat="1" ht="4" customHeight="1"/>
    <row r="825" spans="1:77" s="26" customFormat="1" ht="12" customHeight="1">
      <c r="B825" s="623" t="s">
        <v>503</v>
      </c>
      <c r="C825" s="623"/>
      <c r="D825" s="623"/>
      <c r="E825" s="623"/>
      <c r="F825" s="623"/>
      <c r="G825" s="623"/>
      <c r="H825" s="623"/>
      <c r="I825" s="623"/>
      <c r="J825" s="623" t="s">
        <v>1021</v>
      </c>
      <c r="K825" s="623"/>
      <c r="L825" s="623"/>
      <c r="M825" s="623"/>
      <c r="N825" s="623"/>
      <c r="O825" s="623"/>
      <c r="P825" s="623" t="s">
        <v>391</v>
      </c>
      <c r="Q825" s="623"/>
      <c r="R825" s="623"/>
      <c r="S825" s="623"/>
      <c r="T825" s="623"/>
      <c r="U825" s="623"/>
      <c r="V825" s="623" t="s">
        <v>396</v>
      </c>
      <c r="W825" s="623"/>
      <c r="X825" s="623"/>
      <c r="Y825" s="623"/>
      <c r="Z825" s="623"/>
      <c r="AA825" s="623"/>
      <c r="AB825" s="623"/>
      <c r="AC825" s="623"/>
      <c r="AD825" s="623"/>
      <c r="AE825" s="623"/>
      <c r="AF825" s="623"/>
      <c r="AG825" s="623"/>
      <c r="AH825" s="623"/>
      <c r="AI825" s="623"/>
      <c r="AJ825" s="623"/>
      <c r="AK825" s="623"/>
      <c r="AL825" s="623"/>
      <c r="AM825" s="623"/>
      <c r="AN825" s="623"/>
      <c r="AO825" s="623"/>
      <c r="AP825" s="623"/>
      <c r="AQ825" s="623"/>
      <c r="AR825" s="623"/>
      <c r="AS825" s="623"/>
      <c r="AT825" s="623" t="s">
        <v>397</v>
      </c>
      <c r="AU825" s="623"/>
      <c r="AV825" s="623"/>
      <c r="AW825" s="623"/>
      <c r="AX825" s="623"/>
      <c r="AY825" s="623"/>
      <c r="AZ825" s="623"/>
      <c r="BA825" s="623"/>
      <c r="BB825" s="623"/>
      <c r="BC825" s="623"/>
      <c r="BD825" s="623"/>
      <c r="BE825" s="623"/>
      <c r="BF825" s="623"/>
      <c r="BG825" s="623"/>
      <c r="BH825" s="623"/>
      <c r="BI825" s="623"/>
      <c r="BJ825" s="623"/>
      <c r="BK825" s="623"/>
      <c r="BL825" s="623" t="s">
        <v>395</v>
      </c>
      <c r="BM825" s="623"/>
      <c r="BN825" s="623"/>
      <c r="BO825" s="623"/>
      <c r="BP825" s="623"/>
      <c r="BQ825" s="623"/>
    </row>
    <row r="826" spans="1:77" s="26" customFormat="1" ht="12" customHeight="1">
      <c r="B826" s="623"/>
      <c r="C826" s="623"/>
      <c r="D826" s="623"/>
      <c r="E826" s="623"/>
      <c r="F826" s="623"/>
      <c r="G826" s="623"/>
      <c r="H826" s="623"/>
      <c r="I826" s="623"/>
      <c r="J826" s="623"/>
      <c r="K826" s="623"/>
      <c r="L826" s="623"/>
      <c r="M826" s="623"/>
      <c r="N826" s="623"/>
      <c r="O826" s="623"/>
      <c r="P826" s="623"/>
      <c r="Q826" s="623"/>
      <c r="R826" s="623"/>
      <c r="S826" s="623"/>
      <c r="T826" s="623"/>
      <c r="U826" s="623"/>
      <c r="V826" s="623" t="s">
        <v>558</v>
      </c>
      <c r="W826" s="623"/>
      <c r="X826" s="623"/>
      <c r="Y826" s="623"/>
      <c r="Z826" s="623"/>
      <c r="AA826" s="623"/>
      <c r="AB826" s="623" t="s">
        <v>392</v>
      </c>
      <c r="AC826" s="623"/>
      <c r="AD826" s="623"/>
      <c r="AE826" s="623"/>
      <c r="AF826" s="623"/>
      <c r="AG826" s="623"/>
      <c r="AH826" s="623" t="s">
        <v>393</v>
      </c>
      <c r="AI826" s="623"/>
      <c r="AJ826" s="623"/>
      <c r="AK826" s="623"/>
      <c r="AL826" s="623"/>
      <c r="AM826" s="623"/>
      <c r="AN826" s="623" t="s">
        <v>394</v>
      </c>
      <c r="AO826" s="623"/>
      <c r="AP826" s="623"/>
      <c r="AQ826" s="623"/>
      <c r="AR826" s="623"/>
      <c r="AS826" s="623"/>
      <c r="AT826" s="623" t="s">
        <v>558</v>
      </c>
      <c r="AU826" s="623"/>
      <c r="AV826" s="623"/>
      <c r="AW826" s="623"/>
      <c r="AX826" s="623"/>
      <c r="AY826" s="623"/>
      <c r="AZ826" s="623" t="s">
        <v>559</v>
      </c>
      <c r="BA826" s="623"/>
      <c r="BB826" s="623"/>
      <c r="BC826" s="623"/>
      <c r="BD826" s="623"/>
      <c r="BE826" s="623"/>
      <c r="BF826" s="623" t="s">
        <v>560</v>
      </c>
      <c r="BG826" s="623"/>
      <c r="BH826" s="623"/>
      <c r="BI826" s="623"/>
      <c r="BJ826" s="623"/>
      <c r="BK826" s="623"/>
      <c r="BL826" s="623"/>
      <c r="BM826" s="623"/>
      <c r="BN826" s="623"/>
      <c r="BO826" s="623"/>
      <c r="BP826" s="623"/>
      <c r="BQ826" s="623"/>
    </row>
    <row r="827" spans="1:77" s="26" customFormat="1" ht="15" customHeight="1">
      <c r="B827" s="985" t="s">
        <v>815</v>
      </c>
      <c r="C827" s="985"/>
      <c r="D827" s="985"/>
      <c r="E827" s="985"/>
      <c r="F827" s="985"/>
      <c r="G827" s="985"/>
      <c r="H827" s="985"/>
      <c r="I827" s="985"/>
      <c r="J827" s="984">
        <v>6</v>
      </c>
      <c r="K827" s="984"/>
      <c r="L827" s="984"/>
      <c r="M827" s="984"/>
      <c r="N827" s="984"/>
      <c r="O827" s="984"/>
      <c r="P827" s="984">
        <v>18</v>
      </c>
      <c r="Q827" s="984"/>
      <c r="R827" s="984"/>
      <c r="S827" s="984"/>
      <c r="T827" s="984"/>
      <c r="U827" s="984"/>
      <c r="V827" s="984">
        <f>SUM(AB827:AS827)</f>
        <v>288</v>
      </c>
      <c r="W827" s="984"/>
      <c r="X827" s="984"/>
      <c r="Y827" s="984"/>
      <c r="Z827" s="984"/>
      <c r="AA827" s="984"/>
      <c r="AB827" s="984">
        <v>78</v>
      </c>
      <c r="AC827" s="984"/>
      <c r="AD827" s="984"/>
      <c r="AE827" s="984"/>
      <c r="AF827" s="984"/>
      <c r="AG827" s="984"/>
      <c r="AH827" s="984">
        <v>89</v>
      </c>
      <c r="AI827" s="984"/>
      <c r="AJ827" s="984"/>
      <c r="AK827" s="984"/>
      <c r="AL827" s="984"/>
      <c r="AM827" s="984"/>
      <c r="AN827" s="984">
        <v>121</v>
      </c>
      <c r="AO827" s="984"/>
      <c r="AP827" s="984"/>
      <c r="AQ827" s="984"/>
      <c r="AR827" s="984"/>
      <c r="AS827" s="984"/>
      <c r="AT827" s="984">
        <f>SUM(AZ827:BK827)</f>
        <v>30</v>
      </c>
      <c r="AU827" s="984"/>
      <c r="AV827" s="984"/>
      <c r="AW827" s="984"/>
      <c r="AX827" s="984"/>
      <c r="AY827" s="984"/>
      <c r="AZ827" s="984">
        <v>5</v>
      </c>
      <c r="BA827" s="984"/>
      <c r="BB827" s="984"/>
      <c r="BC827" s="984"/>
      <c r="BD827" s="984"/>
      <c r="BE827" s="984"/>
      <c r="BF827" s="984">
        <v>25</v>
      </c>
      <c r="BG827" s="984"/>
      <c r="BH827" s="984"/>
      <c r="BI827" s="984"/>
      <c r="BJ827" s="984"/>
      <c r="BK827" s="984"/>
      <c r="BL827" s="984">
        <v>4</v>
      </c>
      <c r="BM827" s="984"/>
      <c r="BN827" s="984"/>
      <c r="BO827" s="984"/>
      <c r="BP827" s="984"/>
      <c r="BQ827" s="984"/>
    </row>
    <row r="828" spans="1:77" s="26" customFormat="1" ht="15" customHeight="1">
      <c r="B828" s="985" t="s">
        <v>821</v>
      </c>
      <c r="C828" s="985"/>
      <c r="D828" s="985"/>
      <c r="E828" s="985"/>
      <c r="F828" s="985"/>
      <c r="G828" s="985"/>
      <c r="H828" s="985"/>
      <c r="I828" s="985"/>
      <c r="J828" s="984">
        <v>6</v>
      </c>
      <c r="K828" s="984"/>
      <c r="L828" s="984"/>
      <c r="M828" s="984"/>
      <c r="N828" s="984"/>
      <c r="O828" s="984"/>
      <c r="P828" s="984">
        <v>18</v>
      </c>
      <c r="Q828" s="984"/>
      <c r="R828" s="984"/>
      <c r="S828" s="984"/>
      <c r="T828" s="984"/>
      <c r="U828" s="984"/>
      <c r="V828" s="984">
        <f>SUM(AB828:AS828)</f>
        <v>265</v>
      </c>
      <c r="W828" s="984"/>
      <c r="X828" s="984"/>
      <c r="Y828" s="984"/>
      <c r="Z828" s="984"/>
      <c r="AA828" s="984"/>
      <c r="AB828" s="984">
        <v>68</v>
      </c>
      <c r="AC828" s="984"/>
      <c r="AD828" s="984"/>
      <c r="AE828" s="984"/>
      <c r="AF828" s="984"/>
      <c r="AG828" s="984"/>
      <c r="AH828" s="984">
        <v>101</v>
      </c>
      <c r="AI828" s="984"/>
      <c r="AJ828" s="984"/>
      <c r="AK828" s="984"/>
      <c r="AL828" s="984"/>
      <c r="AM828" s="984"/>
      <c r="AN828" s="984">
        <v>96</v>
      </c>
      <c r="AO828" s="984"/>
      <c r="AP828" s="984"/>
      <c r="AQ828" s="984"/>
      <c r="AR828" s="984"/>
      <c r="AS828" s="984"/>
      <c r="AT828" s="984">
        <f>SUM(AZ828:BK828)</f>
        <v>29</v>
      </c>
      <c r="AU828" s="984"/>
      <c r="AV828" s="984"/>
      <c r="AW828" s="984"/>
      <c r="AX828" s="984"/>
      <c r="AY828" s="984"/>
      <c r="AZ828" s="984">
        <v>5</v>
      </c>
      <c r="BA828" s="984"/>
      <c r="BB828" s="984"/>
      <c r="BC828" s="984"/>
      <c r="BD828" s="984"/>
      <c r="BE828" s="984"/>
      <c r="BF828" s="984">
        <v>24</v>
      </c>
      <c r="BG828" s="984"/>
      <c r="BH828" s="984"/>
      <c r="BI828" s="984"/>
      <c r="BJ828" s="984"/>
      <c r="BK828" s="984"/>
      <c r="BL828" s="984">
        <v>5</v>
      </c>
      <c r="BM828" s="984"/>
      <c r="BN828" s="984"/>
      <c r="BO828" s="984"/>
      <c r="BP828" s="984"/>
      <c r="BQ828" s="984"/>
    </row>
    <row r="829" spans="1:77" s="26" customFormat="1" ht="15" customHeight="1">
      <c r="B829" s="985" t="s">
        <v>855</v>
      </c>
      <c r="C829" s="985"/>
      <c r="D829" s="985"/>
      <c r="E829" s="985"/>
      <c r="F829" s="985"/>
      <c r="G829" s="985"/>
      <c r="H829" s="985"/>
      <c r="I829" s="985"/>
      <c r="J829" s="984">
        <v>6</v>
      </c>
      <c r="K829" s="984"/>
      <c r="L829" s="984"/>
      <c r="M829" s="984"/>
      <c r="N829" s="984"/>
      <c r="O829" s="984"/>
      <c r="P829" s="984">
        <v>17</v>
      </c>
      <c r="Q829" s="984"/>
      <c r="R829" s="984"/>
      <c r="S829" s="984"/>
      <c r="T829" s="984"/>
      <c r="U829" s="984"/>
      <c r="V829" s="984">
        <f>SUM(AB829:AS829)</f>
        <v>252</v>
      </c>
      <c r="W829" s="984"/>
      <c r="X829" s="984"/>
      <c r="Y829" s="984"/>
      <c r="Z829" s="984"/>
      <c r="AA829" s="984"/>
      <c r="AB829" s="984">
        <v>74</v>
      </c>
      <c r="AC829" s="984"/>
      <c r="AD829" s="984"/>
      <c r="AE829" s="984"/>
      <c r="AF829" s="984"/>
      <c r="AG829" s="984"/>
      <c r="AH829" s="984">
        <v>75</v>
      </c>
      <c r="AI829" s="984"/>
      <c r="AJ829" s="984"/>
      <c r="AK829" s="984"/>
      <c r="AL829" s="984"/>
      <c r="AM829" s="984"/>
      <c r="AN829" s="984">
        <v>103</v>
      </c>
      <c r="AO829" s="984"/>
      <c r="AP829" s="984"/>
      <c r="AQ829" s="984"/>
      <c r="AR829" s="984"/>
      <c r="AS829" s="984"/>
      <c r="AT829" s="984">
        <f>SUM(AZ829:BK829)</f>
        <v>32</v>
      </c>
      <c r="AU829" s="984"/>
      <c r="AV829" s="984"/>
      <c r="AW829" s="984"/>
      <c r="AX829" s="984"/>
      <c r="AY829" s="984"/>
      <c r="AZ829" s="984">
        <v>6</v>
      </c>
      <c r="BA829" s="984"/>
      <c r="BB829" s="984"/>
      <c r="BC829" s="984"/>
      <c r="BD829" s="984"/>
      <c r="BE829" s="984"/>
      <c r="BF829" s="984">
        <v>26</v>
      </c>
      <c r="BG829" s="984"/>
      <c r="BH829" s="984"/>
      <c r="BI829" s="984"/>
      <c r="BJ829" s="984"/>
      <c r="BK829" s="984"/>
      <c r="BL829" s="984">
        <v>5</v>
      </c>
      <c r="BM829" s="984"/>
      <c r="BN829" s="984"/>
      <c r="BO829" s="984"/>
      <c r="BP829" s="984"/>
      <c r="BQ829" s="984"/>
    </row>
    <row r="830" spans="1:77" s="26" customFormat="1" ht="15" customHeight="1">
      <c r="B830" s="985" t="s">
        <v>952</v>
      </c>
      <c r="C830" s="985"/>
      <c r="D830" s="985"/>
      <c r="E830" s="985"/>
      <c r="F830" s="985"/>
      <c r="G830" s="985"/>
      <c r="H830" s="985"/>
      <c r="I830" s="985"/>
      <c r="J830" s="984">
        <v>6</v>
      </c>
      <c r="K830" s="984"/>
      <c r="L830" s="984"/>
      <c r="M830" s="984"/>
      <c r="N830" s="984"/>
      <c r="O830" s="984"/>
      <c r="P830" s="984">
        <v>17</v>
      </c>
      <c r="Q830" s="984"/>
      <c r="R830" s="984"/>
      <c r="S830" s="984"/>
      <c r="T830" s="984"/>
      <c r="U830" s="984"/>
      <c r="V830" s="984">
        <f>SUM(AB830:AS830)</f>
        <v>234</v>
      </c>
      <c r="W830" s="984"/>
      <c r="X830" s="984"/>
      <c r="Y830" s="984"/>
      <c r="Z830" s="984"/>
      <c r="AA830" s="984"/>
      <c r="AB830" s="984">
        <v>59</v>
      </c>
      <c r="AC830" s="984"/>
      <c r="AD830" s="984"/>
      <c r="AE830" s="984"/>
      <c r="AF830" s="984"/>
      <c r="AG830" s="984"/>
      <c r="AH830" s="984">
        <v>99</v>
      </c>
      <c r="AI830" s="984"/>
      <c r="AJ830" s="984"/>
      <c r="AK830" s="984"/>
      <c r="AL830" s="984"/>
      <c r="AM830" s="984"/>
      <c r="AN830" s="984">
        <v>76</v>
      </c>
      <c r="AO830" s="984"/>
      <c r="AP830" s="984"/>
      <c r="AQ830" s="984"/>
      <c r="AR830" s="984"/>
      <c r="AS830" s="984"/>
      <c r="AT830" s="984">
        <f>SUM(AZ830:BK830)</f>
        <v>34</v>
      </c>
      <c r="AU830" s="984"/>
      <c r="AV830" s="984"/>
      <c r="AW830" s="984"/>
      <c r="AX830" s="984"/>
      <c r="AY830" s="984"/>
      <c r="AZ830" s="984">
        <v>6</v>
      </c>
      <c r="BA830" s="984"/>
      <c r="BB830" s="984"/>
      <c r="BC830" s="984"/>
      <c r="BD830" s="984"/>
      <c r="BE830" s="984"/>
      <c r="BF830" s="984">
        <v>28</v>
      </c>
      <c r="BG830" s="984"/>
      <c r="BH830" s="984"/>
      <c r="BI830" s="984"/>
      <c r="BJ830" s="984"/>
      <c r="BK830" s="984"/>
      <c r="BL830" s="984">
        <v>7</v>
      </c>
      <c r="BM830" s="984"/>
      <c r="BN830" s="984"/>
      <c r="BO830" s="984"/>
      <c r="BP830" s="984"/>
      <c r="BQ830" s="984"/>
    </row>
    <row r="831" spans="1:77" s="26" customFormat="1" ht="15" customHeight="1">
      <c r="B831" s="991" t="s">
        <v>979</v>
      </c>
      <c r="C831" s="991"/>
      <c r="D831" s="991"/>
      <c r="E831" s="991"/>
      <c r="F831" s="991"/>
      <c r="G831" s="991"/>
      <c r="H831" s="991"/>
      <c r="I831" s="991"/>
      <c r="J831" s="990">
        <v>5</v>
      </c>
      <c r="K831" s="990"/>
      <c r="L831" s="990"/>
      <c r="M831" s="990"/>
      <c r="N831" s="990"/>
      <c r="O831" s="990"/>
      <c r="P831" s="990">
        <v>14</v>
      </c>
      <c r="Q831" s="990"/>
      <c r="R831" s="990"/>
      <c r="S831" s="990"/>
      <c r="T831" s="990"/>
      <c r="U831" s="990"/>
      <c r="V831" s="990">
        <f>SUM(AB831:AS831)</f>
        <v>194</v>
      </c>
      <c r="W831" s="990"/>
      <c r="X831" s="990"/>
      <c r="Y831" s="990"/>
      <c r="Z831" s="990"/>
      <c r="AA831" s="990"/>
      <c r="AB831" s="990">
        <v>58</v>
      </c>
      <c r="AC831" s="990"/>
      <c r="AD831" s="990"/>
      <c r="AE831" s="990"/>
      <c r="AF831" s="990"/>
      <c r="AG831" s="990"/>
      <c r="AH831" s="990">
        <v>55</v>
      </c>
      <c r="AI831" s="990"/>
      <c r="AJ831" s="990"/>
      <c r="AK831" s="990"/>
      <c r="AL831" s="990"/>
      <c r="AM831" s="990"/>
      <c r="AN831" s="990">
        <v>81</v>
      </c>
      <c r="AO831" s="990"/>
      <c r="AP831" s="990"/>
      <c r="AQ831" s="990"/>
      <c r="AR831" s="990"/>
      <c r="AS831" s="990"/>
      <c r="AT831" s="990">
        <f>SUM(AZ831:BK831)</f>
        <v>28</v>
      </c>
      <c r="AU831" s="990"/>
      <c r="AV831" s="990"/>
      <c r="AW831" s="990"/>
      <c r="AX831" s="990"/>
      <c r="AY831" s="990"/>
      <c r="AZ831" s="990">
        <v>5</v>
      </c>
      <c r="BA831" s="990"/>
      <c r="BB831" s="990"/>
      <c r="BC831" s="990"/>
      <c r="BD831" s="990"/>
      <c r="BE831" s="990"/>
      <c r="BF831" s="990">
        <v>23</v>
      </c>
      <c r="BG831" s="990"/>
      <c r="BH831" s="990"/>
      <c r="BI831" s="990"/>
      <c r="BJ831" s="990"/>
      <c r="BK831" s="990"/>
      <c r="BL831" s="990"/>
      <c r="BM831" s="990"/>
      <c r="BN831" s="990"/>
      <c r="BO831" s="990"/>
      <c r="BP831" s="990"/>
      <c r="BQ831" s="990"/>
    </row>
    <row r="832" spans="1:77" s="26" customFormat="1" ht="15" customHeight="1">
      <c r="B832" s="48"/>
      <c r="C832" s="48"/>
      <c r="D832" s="48"/>
      <c r="E832" s="48"/>
      <c r="F832" s="48"/>
      <c r="G832" s="48"/>
      <c r="H832" s="48"/>
      <c r="I832" s="48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</row>
    <row r="833" spans="1:72" s="26" customFormat="1" ht="15" customHeight="1">
      <c r="A833" s="26" t="s">
        <v>1016</v>
      </c>
      <c r="BL833" s="168" t="s">
        <v>475</v>
      </c>
      <c r="BM833" s="168"/>
      <c r="BN833" s="168"/>
      <c r="BO833" s="168"/>
      <c r="BP833" s="168"/>
      <c r="BQ833" s="168"/>
      <c r="BR833" s="168"/>
      <c r="BS833" s="168"/>
      <c r="BT833" s="168"/>
    </row>
    <row r="834" spans="1:72" s="26" customFormat="1" ht="4" customHeight="1">
      <c r="BL834" s="16"/>
      <c r="BM834" s="16"/>
      <c r="BN834" s="16"/>
      <c r="BO834" s="16"/>
      <c r="BP834" s="16"/>
      <c r="BQ834" s="16"/>
      <c r="BR834" s="16"/>
      <c r="BS834" s="16"/>
      <c r="BT834" s="16"/>
    </row>
    <row r="835" spans="1:72" s="26" customFormat="1" ht="15" customHeight="1">
      <c r="B835" s="623" t="s">
        <v>503</v>
      </c>
      <c r="C835" s="623"/>
      <c r="D835" s="623"/>
      <c r="E835" s="623"/>
      <c r="F835" s="623"/>
      <c r="G835" s="623"/>
      <c r="H835" s="623"/>
      <c r="I835" s="623"/>
      <c r="J835" s="623" t="s">
        <v>1021</v>
      </c>
      <c r="K835" s="623"/>
      <c r="L835" s="623"/>
      <c r="M835" s="623"/>
      <c r="N835" s="623"/>
      <c r="O835" s="623"/>
      <c r="P835" s="623" t="s">
        <v>391</v>
      </c>
      <c r="Q835" s="623"/>
      <c r="R835" s="623"/>
      <c r="S835" s="623"/>
      <c r="T835" s="623"/>
      <c r="U835" s="623"/>
      <c r="V835" s="642" t="s">
        <v>396</v>
      </c>
      <c r="W835" s="643"/>
      <c r="X835" s="643"/>
      <c r="Y835" s="643"/>
      <c r="Z835" s="643"/>
      <c r="AA835" s="643"/>
      <c r="AB835" s="643"/>
      <c r="AC835" s="643"/>
      <c r="AD835" s="643"/>
      <c r="AE835" s="643"/>
      <c r="AF835" s="643"/>
      <c r="AG835" s="643"/>
      <c r="AH835" s="643"/>
      <c r="AI835" s="643"/>
      <c r="AJ835" s="643"/>
      <c r="AK835" s="643"/>
      <c r="AL835" s="643"/>
      <c r="AM835" s="643"/>
      <c r="AN835" s="643"/>
      <c r="AO835" s="643"/>
      <c r="AP835" s="643"/>
      <c r="AQ835" s="643"/>
      <c r="AR835" s="643"/>
      <c r="AS835" s="643"/>
      <c r="AT835" s="643"/>
      <c r="AU835" s="643"/>
      <c r="AV835" s="644"/>
      <c r="AW835" s="623" t="s">
        <v>397</v>
      </c>
      <c r="AX835" s="623"/>
      <c r="AY835" s="623"/>
      <c r="AZ835" s="623"/>
      <c r="BA835" s="623"/>
      <c r="BB835" s="623"/>
      <c r="BC835" s="623"/>
      <c r="BD835" s="623"/>
      <c r="BE835" s="623"/>
      <c r="BF835" s="623"/>
      <c r="BG835" s="623"/>
      <c r="BH835" s="623"/>
      <c r="BI835" s="623"/>
      <c r="BJ835" s="623"/>
      <c r="BK835" s="623"/>
      <c r="BL835" s="623"/>
      <c r="BM835" s="623"/>
      <c r="BN835" s="623"/>
      <c r="BO835" s="635" t="s">
        <v>395</v>
      </c>
      <c r="BP835" s="636"/>
      <c r="BQ835" s="636"/>
      <c r="BR835" s="636"/>
      <c r="BS835" s="636"/>
      <c r="BT835" s="637"/>
    </row>
    <row r="836" spans="1:72" s="26" customFormat="1" ht="15" customHeight="1">
      <c r="B836" s="623"/>
      <c r="C836" s="623"/>
      <c r="D836" s="623"/>
      <c r="E836" s="623"/>
      <c r="F836" s="623"/>
      <c r="G836" s="623"/>
      <c r="H836" s="623"/>
      <c r="I836" s="623"/>
      <c r="J836" s="623"/>
      <c r="K836" s="623"/>
      <c r="L836" s="623"/>
      <c r="M836" s="623"/>
      <c r="N836" s="623"/>
      <c r="O836" s="623"/>
      <c r="P836" s="623"/>
      <c r="Q836" s="623"/>
      <c r="R836" s="623"/>
      <c r="S836" s="623"/>
      <c r="T836" s="623"/>
      <c r="U836" s="623"/>
      <c r="V836" s="623" t="s">
        <v>558</v>
      </c>
      <c r="W836" s="623"/>
      <c r="X836" s="623"/>
      <c r="Y836" s="623"/>
      <c r="Z836" s="623"/>
      <c r="AA836" s="623"/>
      <c r="AB836" s="623" t="s">
        <v>1017</v>
      </c>
      <c r="AC836" s="623"/>
      <c r="AD836" s="623"/>
      <c r="AE836" s="623"/>
      <c r="AF836" s="623"/>
      <c r="AG836" s="623"/>
      <c r="AH836" s="642" t="s">
        <v>1018</v>
      </c>
      <c r="AI836" s="643"/>
      <c r="AJ836" s="643"/>
      <c r="AK836" s="643"/>
      <c r="AL836" s="644"/>
      <c r="AM836" s="642" t="s">
        <v>1019</v>
      </c>
      <c r="AN836" s="643"/>
      <c r="AO836" s="643"/>
      <c r="AP836" s="643"/>
      <c r="AQ836" s="644"/>
      <c r="AR836" s="642" t="s">
        <v>1020</v>
      </c>
      <c r="AS836" s="643"/>
      <c r="AT836" s="643"/>
      <c r="AU836" s="643"/>
      <c r="AV836" s="644"/>
      <c r="AW836" s="623" t="s">
        <v>558</v>
      </c>
      <c r="AX836" s="623"/>
      <c r="AY836" s="623"/>
      <c r="AZ836" s="623"/>
      <c r="BA836" s="623"/>
      <c r="BB836" s="623"/>
      <c r="BC836" s="623" t="s">
        <v>559</v>
      </c>
      <c r="BD836" s="623"/>
      <c r="BE836" s="623"/>
      <c r="BF836" s="623"/>
      <c r="BG836" s="623"/>
      <c r="BH836" s="623"/>
      <c r="BI836" s="623" t="s">
        <v>560</v>
      </c>
      <c r="BJ836" s="623"/>
      <c r="BK836" s="623"/>
      <c r="BL836" s="623"/>
      <c r="BM836" s="623"/>
      <c r="BN836" s="623"/>
      <c r="BO836" s="638"/>
      <c r="BP836" s="639"/>
      <c r="BQ836" s="639"/>
      <c r="BR836" s="639"/>
      <c r="BS836" s="639"/>
      <c r="BT836" s="640"/>
    </row>
    <row r="837" spans="1:72" s="26" customFormat="1" ht="15" customHeight="1">
      <c r="B837" s="1066" t="s">
        <v>952</v>
      </c>
      <c r="C837" s="1066"/>
      <c r="D837" s="1066"/>
      <c r="E837" s="1066"/>
      <c r="F837" s="1066"/>
      <c r="G837" s="1066"/>
      <c r="H837" s="1066"/>
      <c r="I837" s="1066"/>
      <c r="J837" s="999">
        <v>1</v>
      </c>
      <c r="K837" s="999"/>
      <c r="L837" s="999"/>
      <c r="M837" s="999"/>
      <c r="N837" s="999"/>
      <c r="O837" s="999"/>
      <c r="P837" s="999">
        <v>3</v>
      </c>
      <c r="Q837" s="999"/>
      <c r="R837" s="999"/>
      <c r="S837" s="999"/>
      <c r="T837" s="999"/>
      <c r="U837" s="999"/>
      <c r="V837" s="999">
        <f>SUM(AB837:AV837)</f>
        <v>87</v>
      </c>
      <c r="W837" s="999"/>
      <c r="X837" s="999"/>
      <c r="Y837" s="999"/>
      <c r="Z837" s="999"/>
      <c r="AA837" s="999"/>
      <c r="AB837" s="1000">
        <v>33</v>
      </c>
      <c r="AC837" s="1000"/>
      <c r="AD837" s="1000"/>
      <c r="AE837" s="1000"/>
      <c r="AF837" s="1000"/>
      <c r="AG837" s="1000"/>
      <c r="AH837" s="996">
        <v>16</v>
      </c>
      <c r="AI837" s="997"/>
      <c r="AJ837" s="997"/>
      <c r="AK837" s="997"/>
      <c r="AL837" s="998"/>
      <c r="AM837" s="996">
        <v>19</v>
      </c>
      <c r="AN837" s="997"/>
      <c r="AO837" s="997"/>
      <c r="AP837" s="997"/>
      <c r="AQ837" s="998"/>
      <c r="AR837" s="996">
        <v>19</v>
      </c>
      <c r="AS837" s="997"/>
      <c r="AT837" s="997"/>
      <c r="AU837" s="997"/>
      <c r="AV837" s="998"/>
      <c r="AW837" s="999">
        <f>SUM(BC837:BN837)</f>
        <v>17</v>
      </c>
      <c r="AX837" s="999"/>
      <c r="AY837" s="999"/>
      <c r="AZ837" s="999"/>
      <c r="BA837" s="999"/>
      <c r="BB837" s="999"/>
      <c r="BC837" s="999">
        <v>0</v>
      </c>
      <c r="BD837" s="999"/>
      <c r="BE837" s="999"/>
      <c r="BF837" s="999"/>
      <c r="BG837" s="999"/>
      <c r="BH837" s="999"/>
      <c r="BI837" s="999">
        <v>17</v>
      </c>
      <c r="BJ837" s="999"/>
      <c r="BK837" s="999"/>
      <c r="BL837" s="999"/>
      <c r="BM837" s="999"/>
      <c r="BN837" s="999"/>
      <c r="BO837" s="999">
        <v>3</v>
      </c>
      <c r="BP837" s="999"/>
      <c r="BQ837" s="999"/>
      <c r="BR837" s="999"/>
      <c r="BS837" s="999"/>
      <c r="BT837" s="999"/>
    </row>
    <row r="838" spans="1:72" s="26" customFormat="1" ht="15" customHeight="1">
      <c r="B838" s="991" t="s">
        <v>979</v>
      </c>
      <c r="C838" s="991"/>
      <c r="D838" s="991"/>
      <c r="E838" s="991"/>
      <c r="F838" s="991"/>
      <c r="G838" s="991"/>
      <c r="H838" s="991"/>
      <c r="I838" s="991"/>
      <c r="J838" s="990">
        <v>3</v>
      </c>
      <c r="K838" s="990"/>
      <c r="L838" s="990"/>
      <c r="M838" s="990"/>
      <c r="N838" s="990"/>
      <c r="O838" s="990"/>
      <c r="P838" s="990">
        <v>11</v>
      </c>
      <c r="Q838" s="990"/>
      <c r="R838" s="990"/>
      <c r="S838" s="990"/>
      <c r="T838" s="990"/>
      <c r="U838" s="990"/>
      <c r="V838" s="990">
        <f>SUM(AB838:AV838)</f>
        <v>312</v>
      </c>
      <c r="W838" s="990"/>
      <c r="X838" s="990"/>
      <c r="Y838" s="990"/>
      <c r="Z838" s="990"/>
      <c r="AA838" s="990"/>
      <c r="AB838" s="992">
        <v>118</v>
      </c>
      <c r="AC838" s="992"/>
      <c r="AD838" s="992"/>
      <c r="AE838" s="992"/>
      <c r="AF838" s="992"/>
      <c r="AG838" s="992"/>
      <c r="AH838" s="993">
        <v>64</v>
      </c>
      <c r="AI838" s="994"/>
      <c r="AJ838" s="994"/>
      <c r="AK838" s="994"/>
      <c r="AL838" s="995"/>
      <c r="AM838" s="993">
        <v>61</v>
      </c>
      <c r="AN838" s="994"/>
      <c r="AO838" s="994"/>
      <c r="AP838" s="994"/>
      <c r="AQ838" s="995"/>
      <c r="AR838" s="993">
        <v>69</v>
      </c>
      <c r="AS838" s="994"/>
      <c r="AT838" s="994"/>
      <c r="AU838" s="994"/>
      <c r="AV838" s="995"/>
      <c r="AW838" s="990">
        <f>SUM(BC838:BN838)</f>
        <v>54</v>
      </c>
      <c r="AX838" s="990"/>
      <c r="AY838" s="990"/>
      <c r="AZ838" s="990"/>
      <c r="BA838" s="990"/>
      <c r="BB838" s="990"/>
      <c r="BC838" s="990">
        <v>1</v>
      </c>
      <c r="BD838" s="990"/>
      <c r="BE838" s="990"/>
      <c r="BF838" s="990"/>
      <c r="BG838" s="990"/>
      <c r="BH838" s="990"/>
      <c r="BI838" s="990">
        <v>53</v>
      </c>
      <c r="BJ838" s="990"/>
      <c r="BK838" s="990"/>
      <c r="BL838" s="990"/>
      <c r="BM838" s="990"/>
      <c r="BN838" s="990"/>
      <c r="BO838" s="990"/>
      <c r="BP838" s="990"/>
      <c r="BQ838" s="990"/>
      <c r="BR838" s="990"/>
      <c r="BS838" s="990"/>
      <c r="BT838" s="990"/>
    </row>
    <row r="839" spans="1:72" s="26" customFormat="1" ht="10.5" customHeight="1"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29"/>
      <c r="BJ839" s="29"/>
      <c r="BK839" s="29"/>
      <c r="BL839" s="29"/>
      <c r="BM839" s="29"/>
      <c r="BN839" s="29"/>
      <c r="BO839" s="29"/>
      <c r="BP839" s="29"/>
      <c r="BQ839" s="29"/>
    </row>
    <row r="840" spans="1:72" s="26" customFormat="1" ht="13.5" customHeight="1">
      <c r="A840" s="26" t="s">
        <v>398</v>
      </c>
      <c r="B840" s="36"/>
      <c r="C840" s="36"/>
      <c r="D840" s="36"/>
      <c r="BI840" s="168" t="s">
        <v>475</v>
      </c>
      <c r="BJ840" s="168"/>
      <c r="BK840" s="168"/>
      <c r="BL840" s="168"/>
      <c r="BM840" s="168"/>
      <c r="BN840" s="168"/>
      <c r="BO840" s="168"/>
      <c r="BP840" s="168"/>
      <c r="BQ840" s="168"/>
    </row>
    <row r="841" spans="1:72" s="26" customFormat="1" ht="3.75" customHeight="1">
      <c r="B841" s="36"/>
      <c r="C841" s="36"/>
      <c r="D841" s="36"/>
    </row>
    <row r="842" spans="1:72" s="26" customFormat="1" ht="12" customHeight="1">
      <c r="B842" s="623" t="s">
        <v>503</v>
      </c>
      <c r="C842" s="623"/>
      <c r="D842" s="623"/>
      <c r="E842" s="623"/>
      <c r="F842" s="623"/>
      <c r="G842" s="623"/>
      <c r="H842" s="623"/>
      <c r="I842" s="623"/>
      <c r="J842" s="623" t="s">
        <v>399</v>
      </c>
      <c r="K842" s="623"/>
      <c r="L842" s="623"/>
      <c r="M842" s="623"/>
      <c r="N842" s="623"/>
      <c r="O842" s="623"/>
      <c r="P842" s="623"/>
      <c r="Q842" s="623" t="s">
        <v>391</v>
      </c>
      <c r="R842" s="623"/>
      <c r="S842" s="623"/>
      <c r="T842" s="623"/>
      <c r="U842" s="623"/>
      <c r="V842" s="623"/>
      <c r="W842" s="623"/>
      <c r="X842" s="623" t="s">
        <v>400</v>
      </c>
      <c r="Y842" s="623"/>
      <c r="Z842" s="623"/>
      <c r="AA842" s="623"/>
      <c r="AB842" s="623"/>
      <c r="AC842" s="623"/>
      <c r="AD842" s="623"/>
      <c r="AE842" s="623"/>
      <c r="AF842" s="623"/>
      <c r="AG842" s="623"/>
      <c r="AH842" s="623"/>
      <c r="AI842" s="623"/>
      <c r="AJ842" s="623"/>
      <c r="AK842" s="623"/>
      <c r="AL842" s="623"/>
      <c r="AM842" s="623"/>
      <c r="AN842" s="623"/>
      <c r="AO842" s="623"/>
      <c r="AP842" s="623"/>
      <c r="AQ842" s="623"/>
      <c r="AR842" s="623"/>
      <c r="AS842" s="623"/>
      <c r="AT842" s="623" t="s">
        <v>397</v>
      </c>
      <c r="AU842" s="623"/>
      <c r="AV842" s="623"/>
      <c r="AW842" s="623"/>
      <c r="AX842" s="623"/>
      <c r="AY842" s="623"/>
      <c r="AZ842" s="623"/>
      <c r="BA842" s="623"/>
      <c r="BB842" s="623"/>
      <c r="BC842" s="623"/>
      <c r="BD842" s="623"/>
      <c r="BE842" s="623"/>
      <c r="BF842" s="623"/>
      <c r="BG842" s="623"/>
      <c r="BH842" s="623"/>
      <c r="BI842" s="623"/>
      <c r="BJ842" s="623"/>
      <c r="BK842" s="623"/>
      <c r="BL842" s="623" t="s">
        <v>395</v>
      </c>
      <c r="BM842" s="623"/>
      <c r="BN842" s="623"/>
      <c r="BO842" s="623"/>
      <c r="BP842" s="623"/>
      <c r="BQ842" s="623"/>
    </row>
    <row r="843" spans="1:72" s="26" customFormat="1" ht="12" customHeight="1">
      <c r="B843" s="623"/>
      <c r="C843" s="623"/>
      <c r="D843" s="623"/>
      <c r="E843" s="623"/>
      <c r="F843" s="623"/>
      <c r="G843" s="623"/>
      <c r="H843" s="623"/>
      <c r="I843" s="623"/>
      <c r="J843" s="623"/>
      <c r="K843" s="623"/>
      <c r="L843" s="623"/>
      <c r="M843" s="623"/>
      <c r="N843" s="623"/>
      <c r="O843" s="623"/>
      <c r="P843" s="623"/>
      <c r="Q843" s="623"/>
      <c r="R843" s="623"/>
      <c r="S843" s="623"/>
      <c r="T843" s="623"/>
      <c r="U843" s="623"/>
      <c r="V843" s="623"/>
      <c r="W843" s="623"/>
      <c r="X843" s="623" t="s">
        <v>613</v>
      </c>
      <c r="Y843" s="623"/>
      <c r="Z843" s="623"/>
      <c r="AA843" s="623"/>
      <c r="AB843" s="623"/>
      <c r="AC843" s="623"/>
      <c r="AD843" s="623"/>
      <c r="AE843" s="623"/>
      <c r="AF843" s="623" t="s">
        <v>559</v>
      </c>
      <c r="AG843" s="623"/>
      <c r="AH843" s="623"/>
      <c r="AI843" s="623"/>
      <c r="AJ843" s="623"/>
      <c r="AK843" s="623"/>
      <c r="AL843" s="623"/>
      <c r="AM843" s="623" t="s">
        <v>560</v>
      </c>
      <c r="AN843" s="623"/>
      <c r="AO843" s="623"/>
      <c r="AP843" s="623"/>
      <c r="AQ843" s="623"/>
      <c r="AR843" s="623"/>
      <c r="AS843" s="623"/>
      <c r="AT843" s="623" t="s">
        <v>558</v>
      </c>
      <c r="AU843" s="623"/>
      <c r="AV843" s="623"/>
      <c r="AW843" s="623"/>
      <c r="AX843" s="623"/>
      <c r="AY843" s="623"/>
      <c r="AZ843" s="623" t="s">
        <v>559</v>
      </c>
      <c r="BA843" s="623"/>
      <c r="BB843" s="623"/>
      <c r="BC843" s="623"/>
      <c r="BD843" s="623"/>
      <c r="BE843" s="623"/>
      <c r="BF843" s="623" t="s">
        <v>560</v>
      </c>
      <c r="BG843" s="623"/>
      <c r="BH843" s="623"/>
      <c r="BI843" s="623"/>
      <c r="BJ843" s="623"/>
      <c r="BK843" s="623"/>
      <c r="BL843" s="623"/>
      <c r="BM843" s="623"/>
      <c r="BN843" s="623"/>
      <c r="BO843" s="623"/>
      <c r="BP843" s="623"/>
      <c r="BQ843" s="623"/>
    </row>
    <row r="844" spans="1:72" s="26" customFormat="1" ht="15" customHeight="1">
      <c r="B844" s="985" t="s">
        <v>815</v>
      </c>
      <c r="C844" s="985"/>
      <c r="D844" s="985"/>
      <c r="E844" s="985"/>
      <c r="F844" s="985"/>
      <c r="G844" s="985"/>
      <c r="H844" s="985"/>
      <c r="I844" s="985"/>
      <c r="J844" s="984">
        <v>14</v>
      </c>
      <c r="K844" s="984"/>
      <c r="L844" s="984"/>
      <c r="M844" s="984"/>
      <c r="N844" s="984"/>
      <c r="O844" s="984"/>
      <c r="P844" s="984"/>
      <c r="Q844" s="984">
        <v>129</v>
      </c>
      <c r="R844" s="984"/>
      <c r="S844" s="984"/>
      <c r="T844" s="984"/>
      <c r="U844" s="984"/>
      <c r="V844" s="984"/>
      <c r="W844" s="984"/>
      <c r="X844" s="986">
        <f>SUM(AF844:AS844)</f>
        <v>2885</v>
      </c>
      <c r="Y844" s="986"/>
      <c r="Z844" s="986"/>
      <c r="AA844" s="986"/>
      <c r="AB844" s="986"/>
      <c r="AC844" s="986"/>
      <c r="AD844" s="986"/>
      <c r="AE844" s="986"/>
      <c r="AF844" s="986">
        <v>1488</v>
      </c>
      <c r="AG844" s="986"/>
      <c r="AH844" s="986"/>
      <c r="AI844" s="986"/>
      <c r="AJ844" s="986"/>
      <c r="AK844" s="986"/>
      <c r="AL844" s="986"/>
      <c r="AM844" s="986">
        <v>1397</v>
      </c>
      <c r="AN844" s="986"/>
      <c r="AO844" s="986"/>
      <c r="AP844" s="986"/>
      <c r="AQ844" s="986"/>
      <c r="AR844" s="986"/>
      <c r="AS844" s="986"/>
      <c r="AT844" s="987">
        <f>SUM(AZ844:BK844)</f>
        <v>191</v>
      </c>
      <c r="AU844" s="988"/>
      <c r="AV844" s="988"/>
      <c r="AW844" s="988"/>
      <c r="AX844" s="988"/>
      <c r="AY844" s="989"/>
      <c r="AZ844" s="984">
        <v>74</v>
      </c>
      <c r="BA844" s="984"/>
      <c r="BB844" s="984"/>
      <c r="BC844" s="984"/>
      <c r="BD844" s="984"/>
      <c r="BE844" s="984"/>
      <c r="BF844" s="984">
        <v>117</v>
      </c>
      <c r="BG844" s="984"/>
      <c r="BH844" s="984"/>
      <c r="BI844" s="984"/>
      <c r="BJ844" s="984"/>
      <c r="BK844" s="984"/>
      <c r="BL844" s="984">
        <v>28</v>
      </c>
      <c r="BM844" s="984"/>
      <c r="BN844" s="984"/>
      <c r="BO844" s="984"/>
      <c r="BP844" s="984"/>
      <c r="BQ844" s="984"/>
    </row>
    <row r="845" spans="1:72" s="26" customFormat="1" ht="15" customHeight="1">
      <c r="B845" s="985" t="s">
        <v>821</v>
      </c>
      <c r="C845" s="985"/>
      <c r="D845" s="985"/>
      <c r="E845" s="985"/>
      <c r="F845" s="985"/>
      <c r="G845" s="985"/>
      <c r="H845" s="985"/>
      <c r="I845" s="985"/>
      <c r="J845" s="984">
        <v>14</v>
      </c>
      <c r="K845" s="984"/>
      <c r="L845" s="984"/>
      <c r="M845" s="984"/>
      <c r="N845" s="984"/>
      <c r="O845" s="984"/>
      <c r="P845" s="984"/>
      <c r="Q845" s="984">
        <v>127</v>
      </c>
      <c r="R845" s="984"/>
      <c r="S845" s="984"/>
      <c r="T845" s="984"/>
      <c r="U845" s="984"/>
      <c r="V845" s="984"/>
      <c r="W845" s="984"/>
      <c r="X845" s="986">
        <f>SUM(AF845:AS845)</f>
        <v>2834</v>
      </c>
      <c r="Y845" s="986"/>
      <c r="Z845" s="986"/>
      <c r="AA845" s="986"/>
      <c r="AB845" s="986"/>
      <c r="AC845" s="986"/>
      <c r="AD845" s="986"/>
      <c r="AE845" s="986"/>
      <c r="AF845" s="986">
        <v>1458</v>
      </c>
      <c r="AG845" s="986"/>
      <c r="AH845" s="986"/>
      <c r="AI845" s="986"/>
      <c r="AJ845" s="986"/>
      <c r="AK845" s="986"/>
      <c r="AL845" s="986"/>
      <c r="AM845" s="986">
        <v>1376</v>
      </c>
      <c r="AN845" s="986"/>
      <c r="AO845" s="986"/>
      <c r="AP845" s="986"/>
      <c r="AQ845" s="986"/>
      <c r="AR845" s="986"/>
      <c r="AS845" s="986"/>
      <c r="AT845" s="987">
        <f>SUM(AZ845:BK845)</f>
        <v>207</v>
      </c>
      <c r="AU845" s="988"/>
      <c r="AV845" s="988"/>
      <c r="AW845" s="988"/>
      <c r="AX845" s="988"/>
      <c r="AY845" s="989"/>
      <c r="AZ845" s="984">
        <v>76</v>
      </c>
      <c r="BA845" s="984"/>
      <c r="BB845" s="984"/>
      <c r="BC845" s="984"/>
      <c r="BD845" s="984"/>
      <c r="BE845" s="984"/>
      <c r="BF845" s="984">
        <v>131</v>
      </c>
      <c r="BG845" s="984"/>
      <c r="BH845" s="984"/>
      <c r="BI845" s="984"/>
      <c r="BJ845" s="984"/>
      <c r="BK845" s="984"/>
      <c r="BL845" s="984">
        <v>30</v>
      </c>
      <c r="BM845" s="984"/>
      <c r="BN845" s="984"/>
      <c r="BO845" s="984"/>
      <c r="BP845" s="984"/>
      <c r="BQ845" s="984"/>
    </row>
    <row r="846" spans="1:72" s="26" customFormat="1" ht="15" customHeight="1">
      <c r="B846" s="985" t="s">
        <v>855</v>
      </c>
      <c r="C846" s="985"/>
      <c r="D846" s="985"/>
      <c r="E846" s="985"/>
      <c r="F846" s="985"/>
      <c r="G846" s="985"/>
      <c r="H846" s="985"/>
      <c r="I846" s="985"/>
      <c r="J846" s="984">
        <v>14</v>
      </c>
      <c r="K846" s="984"/>
      <c r="L846" s="984"/>
      <c r="M846" s="984"/>
      <c r="N846" s="984"/>
      <c r="O846" s="984"/>
      <c r="P846" s="984"/>
      <c r="Q846" s="984">
        <v>131</v>
      </c>
      <c r="R846" s="984"/>
      <c r="S846" s="984"/>
      <c r="T846" s="984"/>
      <c r="U846" s="984"/>
      <c r="V846" s="984"/>
      <c r="W846" s="984"/>
      <c r="X846" s="986">
        <f>SUM(AF846:AS846)</f>
        <v>2826</v>
      </c>
      <c r="Y846" s="986"/>
      <c r="Z846" s="986"/>
      <c r="AA846" s="986"/>
      <c r="AB846" s="986"/>
      <c r="AC846" s="986"/>
      <c r="AD846" s="986"/>
      <c r="AE846" s="986"/>
      <c r="AF846" s="986">
        <v>1455</v>
      </c>
      <c r="AG846" s="986"/>
      <c r="AH846" s="986"/>
      <c r="AI846" s="986"/>
      <c r="AJ846" s="986"/>
      <c r="AK846" s="986"/>
      <c r="AL846" s="986"/>
      <c r="AM846" s="986">
        <v>1371</v>
      </c>
      <c r="AN846" s="986"/>
      <c r="AO846" s="986"/>
      <c r="AP846" s="986"/>
      <c r="AQ846" s="986"/>
      <c r="AR846" s="986"/>
      <c r="AS846" s="986"/>
      <c r="AT846" s="987">
        <f>SUM(AZ846:BK846)</f>
        <v>215</v>
      </c>
      <c r="AU846" s="988"/>
      <c r="AV846" s="988"/>
      <c r="AW846" s="988"/>
      <c r="AX846" s="988"/>
      <c r="AY846" s="989"/>
      <c r="AZ846" s="984">
        <v>72</v>
      </c>
      <c r="BA846" s="984"/>
      <c r="BB846" s="984"/>
      <c r="BC846" s="984"/>
      <c r="BD846" s="984"/>
      <c r="BE846" s="984"/>
      <c r="BF846" s="984">
        <v>143</v>
      </c>
      <c r="BG846" s="984"/>
      <c r="BH846" s="984"/>
      <c r="BI846" s="984"/>
      <c r="BJ846" s="984"/>
      <c r="BK846" s="984"/>
      <c r="BL846" s="984">
        <v>31</v>
      </c>
      <c r="BM846" s="984"/>
      <c r="BN846" s="984"/>
      <c r="BO846" s="984"/>
      <c r="BP846" s="984"/>
      <c r="BQ846" s="984"/>
    </row>
    <row r="847" spans="1:72" s="26" customFormat="1" ht="15" customHeight="1">
      <c r="B847" s="985" t="s">
        <v>952</v>
      </c>
      <c r="C847" s="985"/>
      <c r="D847" s="985"/>
      <c r="E847" s="985"/>
      <c r="F847" s="985"/>
      <c r="G847" s="985"/>
      <c r="H847" s="985"/>
      <c r="I847" s="985"/>
      <c r="J847" s="984">
        <v>14</v>
      </c>
      <c r="K847" s="984"/>
      <c r="L847" s="984"/>
      <c r="M847" s="984"/>
      <c r="N847" s="984"/>
      <c r="O847" s="984"/>
      <c r="P847" s="984"/>
      <c r="Q847" s="984">
        <v>131</v>
      </c>
      <c r="R847" s="984"/>
      <c r="S847" s="984"/>
      <c r="T847" s="984"/>
      <c r="U847" s="984"/>
      <c r="V847" s="984"/>
      <c r="W847" s="984"/>
      <c r="X847" s="986">
        <f>SUM(AF847:AS847)</f>
        <v>2824</v>
      </c>
      <c r="Y847" s="986"/>
      <c r="Z847" s="986"/>
      <c r="AA847" s="986"/>
      <c r="AB847" s="986"/>
      <c r="AC847" s="986"/>
      <c r="AD847" s="986"/>
      <c r="AE847" s="986"/>
      <c r="AF847" s="986">
        <v>1451</v>
      </c>
      <c r="AG847" s="986"/>
      <c r="AH847" s="986"/>
      <c r="AI847" s="986"/>
      <c r="AJ847" s="986"/>
      <c r="AK847" s="986"/>
      <c r="AL847" s="986"/>
      <c r="AM847" s="986">
        <v>1373</v>
      </c>
      <c r="AN847" s="986"/>
      <c r="AO847" s="986"/>
      <c r="AP847" s="986"/>
      <c r="AQ847" s="986"/>
      <c r="AR847" s="986"/>
      <c r="AS847" s="986"/>
      <c r="AT847" s="987">
        <f>SUM(AZ847:BK847)</f>
        <v>212</v>
      </c>
      <c r="AU847" s="988"/>
      <c r="AV847" s="988"/>
      <c r="AW847" s="988"/>
      <c r="AX847" s="988"/>
      <c r="AY847" s="989"/>
      <c r="AZ847" s="984">
        <v>69</v>
      </c>
      <c r="BA847" s="984"/>
      <c r="BB847" s="984"/>
      <c r="BC847" s="984"/>
      <c r="BD847" s="984"/>
      <c r="BE847" s="984"/>
      <c r="BF847" s="984">
        <v>143</v>
      </c>
      <c r="BG847" s="984"/>
      <c r="BH847" s="984"/>
      <c r="BI847" s="984"/>
      <c r="BJ847" s="984"/>
      <c r="BK847" s="984"/>
      <c r="BL847" s="984">
        <v>29</v>
      </c>
      <c r="BM847" s="984"/>
      <c r="BN847" s="984"/>
      <c r="BO847" s="984"/>
      <c r="BP847" s="984"/>
      <c r="BQ847" s="984"/>
    </row>
    <row r="848" spans="1:72" s="26" customFormat="1" ht="15" customHeight="1">
      <c r="B848" s="991" t="s">
        <v>979</v>
      </c>
      <c r="C848" s="991"/>
      <c r="D848" s="991"/>
      <c r="E848" s="991"/>
      <c r="F848" s="991"/>
      <c r="G848" s="991"/>
      <c r="H848" s="991"/>
      <c r="I848" s="991"/>
      <c r="J848" s="990">
        <v>14</v>
      </c>
      <c r="K848" s="990"/>
      <c r="L848" s="990"/>
      <c r="M848" s="990"/>
      <c r="N848" s="990"/>
      <c r="O848" s="990"/>
      <c r="P848" s="990"/>
      <c r="Q848" s="990">
        <v>133</v>
      </c>
      <c r="R848" s="990"/>
      <c r="S848" s="990"/>
      <c r="T848" s="990"/>
      <c r="U848" s="990"/>
      <c r="V848" s="990"/>
      <c r="W848" s="990"/>
      <c r="X848" s="1067">
        <f>SUM(AF848:AS848)</f>
        <v>2818</v>
      </c>
      <c r="Y848" s="1067"/>
      <c r="Z848" s="1067"/>
      <c r="AA848" s="1067"/>
      <c r="AB848" s="1067"/>
      <c r="AC848" s="1067"/>
      <c r="AD848" s="1067"/>
      <c r="AE848" s="1067"/>
      <c r="AF848" s="1067">
        <v>1486</v>
      </c>
      <c r="AG848" s="1067"/>
      <c r="AH848" s="1067"/>
      <c r="AI848" s="1067"/>
      <c r="AJ848" s="1067"/>
      <c r="AK848" s="1067"/>
      <c r="AL848" s="1067"/>
      <c r="AM848" s="1067">
        <v>1332</v>
      </c>
      <c r="AN848" s="1067"/>
      <c r="AO848" s="1067"/>
      <c r="AP848" s="1067"/>
      <c r="AQ848" s="1067"/>
      <c r="AR848" s="1067"/>
      <c r="AS848" s="1067"/>
      <c r="AT848" s="993">
        <f>SUM(AZ848:BK848)</f>
        <v>221</v>
      </c>
      <c r="AU848" s="994"/>
      <c r="AV848" s="994"/>
      <c r="AW848" s="994"/>
      <c r="AX848" s="994"/>
      <c r="AY848" s="995"/>
      <c r="AZ848" s="990">
        <v>74</v>
      </c>
      <c r="BA848" s="990"/>
      <c r="BB848" s="990"/>
      <c r="BC848" s="990"/>
      <c r="BD848" s="990"/>
      <c r="BE848" s="990"/>
      <c r="BF848" s="990">
        <v>147</v>
      </c>
      <c r="BG848" s="990"/>
      <c r="BH848" s="990"/>
      <c r="BI848" s="990"/>
      <c r="BJ848" s="990"/>
      <c r="BK848" s="990"/>
      <c r="BL848" s="990"/>
      <c r="BM848" s="990"/>
      <c r="BN848" s="990"/>
      <c r="BO848" s="990"/>
      <c r="BP848" s="990"/>
      <c r="BQ848" s="990"/>
    </row>
    <row r="849" spans="1:73" s="26" customFormat="1" ht="10.5" customHeight="1">
      <c r="B849" s="29"/>
      <c r="C849" s="29"/>
      <c r="D849" s="29"/>
      <c r="E849" s="29"/>
      <c r="F849" s="29"/>
      <c r="G849" s="29"/>
      <c r="H849" s="29"/>
      <c r="I849" s="29"/>
      <c r="J849" s="29"/>
      <c r="K849" s="29">
        <v>14.25</v>
      </c>
      <c r="L849" s="29"/>
      <c r="M849" s="29"/>
      <c r="N849" s="29"/>
      <c r="O849" s="29"/>
      <c r="P849" s="29"/>
      <c r="Q849" s="29"/>
      <c r="R849" s="29"/>
      <c r="S849" s="29">
        <v>8.4600000000000009</v>
      </c>
      <c r="T849" s="29"/>
      <c r="U849" s="29"/>
      <c r="V849" s="29"/>
      <c r="W849" s="29"/>
      <c r="X849" s="29"/>
      <c r="Y849" s="29"/>
      <c r="Z849" s="29"/>
      <c r="AA849" s="29">
        <v>43.83</v>
      </c>
      <c r="AB849" s="29"/>
      <c r="AC849" s="29"/>
      <c r="AD849" s="29"/>
      <c r="AE849" s="29"/>
      <c r="AF849" s="29"/>
      <c r="AG849" s="29"/>
      <c r="AH849" s="29"/>
      <c r="AI849" s="29">
        <v>6.02</v>
      </c>
      <c r="AJ849" s="29"/>
      <c r="AK849" s="29"/>
      <c r="AL849" s="29"/>
      <c r="AM849" s="29"/>
      <c r="AN849" s="29"/>
      <c r="AO849" s="29"/>
      <c r="AP849" s="29"/>
      <c r="AQ849" s="29">
        <v>2.72</v>
      </c>
      <c r="AR849" s="29"/>
      <c r="AS849" s="29"/>
      <c r="AT849" s="29"/>
      <c r="AU849" s="29"/>
      <c r="AV849" s="29"/>
      <c r="AW849" s="29"/>
      <c r="AX849" s="29"/>
      <c r="AY849" s="29">
        <v>24.72</v>
      </c>
      <c r="AZ849" s="29"/>
      <c r="BA849" s="29"/>
      <c r="BB849" s="29"/>
      <c r="BC849" s="29"/>
      <c r="BD849" s="29"/>
      <c r="BE849" s="29"/>
      <c r="BF849" s="29"/>
      <c r="BG849" s="29">
        <v>100</v>
      </c>
      <c r="BH849" s="29"/>
      <c r="BI849" s="29"/>
      <c r="BJ849" s="29"/>
      <c r="BK849" s="29"/>
      <c r="BL849" s="29"/>
      <c r="BM849" s="29"/>
      <c r="BN849" s="29"/>
      <c r="BO849" s="29"/>
      <c r="BP849" s="29"/>
      <c r="BQ849" s="29"/>
    </row>
    <row r="850" spans="1:73" s="26" customFormat="1" ht="15" customHeight="1">
      <c r="A850" s="26" t="s">
        <v>401</v>
      </c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168" t="s">
        <v>475</v>
      </c>
      <c r="BJ850" s="168"/>
      <c r="BK850" s="168"/>
      <c r="BL850" s="168"/>
      <c r="BM850" s="168"/>
      <c r="BN850" s="168"/>
      <c r="BO850" s="168"/>
      <c r="BP850" s="168"/>
      <c r="BQ850" s="168"/>
    </row>
    <row r="851" spans="1:73" s="26" customFormat="1" ht="3.75" customHeight="1"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29"/>
      <c r="BJ851" s="29"/>
      <c r="BK851" s="29"/>
      <c r="BL851" s="29"/>
      <c r="BM851" s="29"/>
      <c r="BN851" s="29"/>
      <c r="BO851" s="29"/>
      <c r="BP851" s="29"/>
      <c r="BQ851" s="29"/>
    </row>
    <row r="852" spans="1:73" s="26" customFormat="1" ht="12" customHeight="1">
      <c r="B852" s="623" t="s">
        <v>503</v>
      </c>
      <c r="C852" s="623"/>
      <c r="D852" s="623"/>
      <c r="E852" s="623"/>
      <c r="F852" s="623"/>
      <c r="G852" s="623"/>
      <c r="H852" s="623"/>
      <c r="I852" s="623"/>
      <c r="J852" s="623" t="s">
        <v>399</v>
      </c>
      <c r="K852" s="623"/>
      <c r="L852" s="623"/>
      <c r="M852" s="623"/>
      <c r="N852" s="623"/>
      <c r="O852" s="623"/>
      <c r="P852" s="623"/>
      <c r="Q852" s="623" t="s">
        <v>391</v>
      </c>
      <c r="R852" s="623"/>
      <c r="S852" s="623"/>
      <c r="T852" s="623"/>
      <c r="U852" s="623"/>
      <c r="V852" s="623"/>
      <c r="W852" s="623"/>
      <c r="X852" s="623" t="s">
        <v>360</v>
      </c>
      <c r="Y852" s="623"/>
      <c r="Z852" s="623"/>
      <c r="AA852" s="623"/>
      <c r="AB852" s="623"/>
      <c r="AC852" s="623"/>
      <c r="AD852" s="623"/>
      <c r="AE852" s="623"/>
      <c r="AF852" s="623"/>
      <c r="AG852" s="623"/>
      <c r="AH852" s="623"/>
      <c r="AI852" s="623"/>
      <c r="AJ852" s="623"/>
      <c r="AK852" s="623"/>
      <c r="AL852" s="623"/>
      <c r="AM852" s="623"/>
      <c r="AN852" s="623"/>
      <c r="AO852" s="623"/>
      <c r="AP852" s="623"/>
      <c r="AQ852" s="623"/>
      <c r="AR852" s="623"/>
      <c r="AS852" s="623"/>
      <c r="AT852" s="623" t="s">
        <v>397</v>
      </c>
      <c r="AU852" s="623"/>
      <c r="AV852" s="623"/>
      <c r="AW852" s="623"/>
      <c r="AX852" s="623"/>
      <c r="AY852" s="623"/>
      <c r="AZ852" s="623"/>
      <c r="BA852" s="623"/>
      <c r="BB852" s="623"/>
      <c r="BC852" s="623"/>
      <c r="BD852" s="623"/>
      <c r="BE852" s="623"/>
      <c r="BF852" s="623"/>
      <c r="BG852" s="623"/>
      <c r="BH852" s="623"/>
      <c r="BI852" s="623"/>
      <c r="BJ852" s="623"/>
      <c r="BK852" s="623"/>
      <c r="BL852" s="623" t="s">
        <v>395</v>
      </c>
      <c r="BM852" s="623"/>
      <c r="BN852" s="623"/>
      <c r="BO852" s="623"/>
      <c r="BP852" s="623"/>
      <c r="BQ852" s="623"/>
    </row>
    <row r="853" spans="1:73" s="26" customFormat="1" ht="12" customHeight="1">
      <c r="B853" s="623"/>
      <c r="C853" s="623"/>
      <c r="D853" s="623"/>
      <c r="E853" s="623"/>
      <c r="F853" s="623"/>
      <c r="G853" s="623"/>
      <c r="H853" s="623"/>
      <c r="I853" s="623"/>
      <c r="J853" s="623"/>
      <c r="K853" s="623"/>
      <c r="L853" s="623"/>
      <c r="M853" s="623"/>
      <c r="N853" s="623"/>
      <c r="O853" s="623"/>
      <c r="P853" s="623"/>
      <c r="Q853" s="623"/>
      <c r="R853" s="623"/>
      <c r="S853" s="623"/>
      <c r="T853" s="623"/>
      <c r="U853" s="623"/>
      <c r="V853" s="623"/>
      <c r="W853" s="623"/>
      <c r="X853" s="623" t="s">
        <v>613</v>
      </c>
      <c r="Y853" s="623"/>
      <c r="Z853" s="623"/>
      <c r="AA853" s="623"/>
      <c r="AB853" s="623"/>
      <c r="AC853" s="623"/>
      <c r="AD853" s="623"/>
      <c r="AE853" s="623"/>
      <c r="AF853" s="623" t="s">
        <v>559</v>
      </c>
      <c r="AG853" s="623"/>
      <c r="AH853" s="623"/>
      <c r="AI853" s="623"/>
      <c r="AJ853" s="623"/>
      <c r="AK853" s="623"/>
      <c r="AL853" s="623"/>
      <c r="AM853" s="623" t="s">
        <v>560</v>
      </c>
      <c r="AN853" s="623"/>
      <c r="AO853" s="623"/>
      <c r="AP853" s="623"/>
      <c r="AQ853" s="623"/>
      <c r="AR853" s="623"/>
      <c r="AS853" s="623"/>
      <c r="AT853" s="623" t="s">
        <v>558</v>
      </c>
      <c r="AU853" s="623"/>
      <c r="AV853" s="623"/>
      <c r="AW853" s="623"/>
      <c r="AX853" s="623"/>
      <c r="AY853" s="623"/>
      <c r="AZ853" s="623" t="s">
        <v>559</v>
      </c>
      <c r="BA853" s="623"/>
      <c r="BB853" s="623"/>
      <c r="BC853" s="623"/>
      <c r="BD853" s="623"/>
      <c r="BE853" s="623"/>
      <c r="BF853" s="623" t="s">
        <v>560</v>
      </c>
      <c r="BG853" s="623"/>
      <c r="BH853" s="623"/>
      <c r="BI853" s="623"/>
      <c r="BJ853" s="623"/>
      <c r="BK853" s="623"/>
      <c r="BL853" s="623"/>
      <c r="BM853" s="623"/>
      <c r="BN853" s="623"/>
      <c r="BO853" s="623"/>
      <c r="BP853" s="623"/>
      <c r="BQ853" s="623"/>
    </row>
    <row r="854" spans="1:73" s="26" customFormat="1" ht="15" customHeight="1">
      <c r="B854" s="985" t="s">
        <v>815</v>
      </c>
      <c r="C854" s="985"/>
      <c r="D854" s="985"/>
      <c r="E854" s="985"/>
      <c r="F854" s="985"/>
      <c r="G854" s="985"/>
      <c r="H854" s="985"/>
      <c r="I854" s="985"/>
      <c r="J854" s="984">
        <v>6</v>
      </c>
      <c r="K854" s="984"/>
      <c r="L854" s="984"/>
      <c r="M854" s="984"/>
      <c r="N854" s="984"/>
      <c r="O854" s="984"/>
      <c r="P854" s="984"/>
      <c r="Q854" s="984">
        <v>48</v>
      </c>
      <c r="R854" s="984"/>
      <c r="S854" s="984"/>
      <c r="T854" s="984"/>
      <c r="U854" s="984"/>
      <c r="V854" s="984"/>
      <c r="W854" s="984"/>
      <c r="X854" s="986">
        <f>SUM(AF854:AS854)</f>
        <v>1356</v>
      </c>
      <c r="Y854" s="986"/>
      <c r="Z854" s="986"/>
      <c r="AA854" s="986"/>
      <c r="AB854" s="986"/>
      <c r="AC854" s="986"/>
      <c r="AD854" s="986"/>
      <c r="AE854" s="986"/>
      <c r="AF854" s="986">
        <v>683</v>
      </c>
      <c r="AG854" s="986"/>
      <c r="AH854" s="986"/>
      <c r="AI854" s="986"/>
      <c r="AJ854" s="986"/>
      <c r="AK854" s="986"/>
      <c r="AL854" s="986"/>
      <c r="AM854" s="986">
        <v>673</v>
      </c>
      <c r="AN854" s="986"/>
      <c r="AO854" s="986"/>
      <c r="AP854" s="986"/>
      <c r="AQ854" s="986"/>
      <c r="AR854" s="986"/>
      <c r="AS854" s="986"/>
      <c r="AT854" s="984">
        <f>SUM(AZ854:BK854)</f>
        <v>105</v>
      </c>
      <c r="AU854" s="984"/>
      <c r="AV854" s="984"/>
      <c r="AW854" s="984"/>
      <c r="AX854" s="984"/>
      <c r="AY854" s="984"/>
      <c r="AZ854" s="984">
        <v>53</v>
      </c>
      <c r="BA854" s="984"/>
      <c r="BB854" s="984"/>
      <c r="BC854" s="984"/>
      <c r="BD854" s="984"/>
      <c r="BE854" s="984"/>
      <c r="BF854" s="984">
        <v>52</v>
      </c>
      <c r="BG854" s="984"/>
      <c r="BH854" s="984"/>
      <c r="BI854" s="984"/>
      <c r="BJ854" s="984"/>
      <c r="BK854" s="984"/>
      <c r="BL854" s="984">
        <v>14</v>
      </c>
      <c r="BM854" s="984"/>
      <c r="BN854" s="984"/>
      <c r="BO854" s="984"/>
      <c r="BP854" s="984"/>
      <c r="BQ854" s="984"/>
    </row>
    <row r="855" spans="1:73" s="26" customFormat="1" ht="15" customHeight="1">
      <c r="B855" s="985" t="s">
        <v>821</v>
      </c>
      <c r="C855" s="985"/>
      <c r="D855" s="985"/>
      <c r="E855" s="985"/>
      <c r="F855" s="985"/>
      <c r="G855" s="985"/>
      <c r="H855" s="985"/>
      <c r="I855" s="985"/>
      <c r="J855" s="984">
        <v>6</v>
      </c>
      <c r="K855" s="984"/>
      <c r="L855" s="984"/>
      <c r="M855" s="984"/>
      <c r="N855" s="984"/>
      <c r="O855" s="984"/>
      <c r="P855" s="984"/>
      <c r="Q855" s="984">
        <v>59</v>
      </c>
      <c r="R855" s="984"/>
      <c r="S855" s="984"/>
      <c r="T855" s="984"/>
      <c r="U855" s="984"/>
      <c r="V855" s="984"/>
      <c r="W855" s="984"/>
      <c r="X855" s="986">
        <f>SUM(AF855:AS855)</f>
        <v>1742</v>
      </c>
      <c r="Y855" s="986"/>
      <c r="Z855" s="986"/>
      <c r="AA855" s="986"/>
      <c r="AB855" s="986"/>
      <c r="AC855" s="986"/>
      <c r="AD855" s="986"/>
      <c r="AE855" s="986"/>
      <c r="AF855" s="986">
        <v>881</v>
      </c>
      <c r="AG855" s="986"/>
      <c r="AH855" s="986"/>
      <c r="AI855" s="986"/>
      <c r="AJ855" s="986"/>
      <c r="AK855" s="986"/>
      <c r="AL855" s="986"/>
      <c r="AM855" s="986">
        <v>861</v>
      </c>
      <c r="AN855" s="986"/>
      <c r="AO855" s="986"/>
      <c r="AP855" s="986"/>
      <c r="AQ855" s="986"/>
      <c r="AR855" s="986"/>
      <c r="AS855" s="986"/>
      <c r="AT855" s="984">
        <f>SUM(AZ855:BK855)</f>
        <v>140</v>
      </c>
      <c r="AU855" s="984"/>
      <c r="AV855" s="984"/>
      <c r="AW855" s="984"/>
      <c r="AX855" s="984"/>
      <c r="AY855" s="984"/>
      <c r="AZ855" s="984">
        <v>76</v>
      </c>
      <c r="BA855" s="984"/>
      <c r="BB855" s="984"/>
      <c r="BC855" s="984"/>
      <c r="BD855" s="984"/>
      <c r="BE855" s="984"/>
      <c r="BF855" s="984">
        <v>64</v>
      </c>
      <c r="BG855" s="984"/>
      <c r="BH855" s="984"/>
      <c r="BI855" s="984"/>
      <c r="BJ855" s="984"/>
      <c r="BK855" s="984"/>
      <c r="BL855" s="984">
        <v>16</v>
      </c>
      <c r="BM855" s="984"/>
      <c r="BN855" s="984"/>
      <c r="BO855" s="984"/>
      <c r="BP855" s="984"/>
      <c r="BQ855" s="984"/>
    </row>
    <row r="856" spans="1:73" s="26" customFormat="1" ht="15" customHeight="1">
      <c r="B856" s="985" t="s">
        <v>855</v>
      </c>
      <c r="C856" s="985"/>
      <c r="D856" s="985"/>
      <c r="E856" s="985"/>
      <c r="F856" s="985"/>
      <c r="G856" s="985"/>
      <c r="H856" s="985"/>
      <c r="I856" s="985"/>
      <c r="J856" s="984">
        <v>6</v>
      </c>
      <c r="K856" s="984"/>
      <c r="L856" s="984"/>
      <c r="M856" s="984"/>
      <c r="N856" s="984"/>
      <c r="O856" s="984"/>
      <c r="P856" s="984"/>
      <c r="Q856" s="984">
        <v>59</v>
      </c>
      <c r="R856" s="984"/>
      <c r="S856" s="984"/>
      <c r="T856" s="984"/>
      <c r="U856" s="984"/>
      <c r="V856" s="984"/>
      <c r="W856" s="984"/>
      <c r="X856" s="986">
        <f>SUM(AF856:AS856)</f>
        <v>1688</v>
      </c>
      <c r="Y856" s="986"/>
      <c r="Z856" s="986"/>
      <c r="AA856" s="986"/>
      <c r="AB856" s="986"/>
      <c r="AC856" s="986"/>
      <c r="AD856" s="986"/>
      <c r="AE856" s="986"/>
      <c r="AF856" s="986">
        <v>858</v>
      </c>
      <c r="AG856" s="986"/>
      <c r="AH856" s="986"/>
      <c r="AI856" s="986"/>
      <c r="AJ856" s="986"/>
      <c r="AK856" s="986"/>
      <c r="AL856" s="986"/>
      <c r="AM856" s="986">
        <v>830</v>
      </c>
      <c r="AN856" s="986"/>
      <c r="AO856" s="986"/>
      <c r="AP856" s="986"/>
      <c r="AQ856" s="986"/>
      <c r="AR856" s="986"/>
      <c r="AS856" s="986"/>
      <c r="AT856" s="984">
        <f>SUM(AZ856:BK856)</f>
        <v>139</v>
      </c>
      <c r="AU856" s="984"/>
      <c r="AV856" s="984"/>
      <c r="AW856" s="984"/>
      <c r="AX856" s="984"/>
      <c r="AY856" s="984"/>
      <c r="AZ856" s="984">
        <v>74</v>
      </c>
      <c r="BA856" s="984"/>
      <c r="BB856" s="984"/>
      <c r="BC856" s="984"/>
      <c r="BD856" s="984"/>
      <c r="BE856" s="984"/>
      <c r="BF856" s="984">
        <v>65</v>
      </c>
      <c r="BG856" s="984"/>
      <c r="BH856" s="984"/>
      <c r="BI856" s="984"/>
      <c r="BJ856" s="984"/>
      <c r="BK856" s="984"/>
      <c r="BL856" s="984">
        <v>19</v>
      </c>
      <c r="BM856" s="984"/>
      <c r="BN856" s="984"/>
      <c r="BO856" s="984"/>
      <c r="BP856" s="984"/>
      <c r="BQ856" s="984"/>
    </row>
    <row r="857" spans="1:73" s="26" customFormat="1" ht="15" customHeight="1">
      <c r="B857" s="985" t="s">
        <v>952</v>
      </c>
      <c r="C857" s="985"/>
      <c r="D857" s="985"/>
      <c r="E857" s="985"/>
      <c r="F857" s="985"/>
      <c r="G857" s="985"/>
      <c r="H857" s="985"/>
      <c r="I857" s="985"/>
      <c r="J857" s="984">
        <v>6</v>
      </c>
      <c r="K857" s="984"/>
      <c r="L857" s="984"/>
      <c r="M857" s="984"/>
      <c r="N857" s="984"/>
      <c r="O857" s="984"/>
      <c r="P857" s="984"/>
      <c r="Q857" s="984">
        <v>62</v>
      </c>
      <c r="R857" s="984"/>
      <c r="S857" s="984"/>
      <c r="T857" s="984"/>
      <c r="U857" s="984"/>
      <c r="V857" s="984"/>
      <c r="W857" s="984"/>
      <c r="X857" s="986">
        <f>SUM(AF857:AS857)</f>
        <v>1662</v>
      </c>
      <c r="Y857" s="986"/>
      <c r="Z857" s="986"/>
      <c r="AA857" s="986"/>
      <c r="AB857" s="986"/>
      <c r="AC857" s="986"/>
      <c r="AD857" s="986"/>
      <c r="AE857" s="986"/>
      <c r="AF857" s="986">
        <v>837</v>
      </c>
      <c r="AG857" s="986"/>
      <c r="AH857" s="986"/>
      <c r="AI857" s="986"/>
      <c r="AJ857" s="986"/>
      <c r="AK857" s="986"/>
      <c r="AL857" s="986"/>
      <c r="AM857" s="986">
        <v>825</v>
      </c>
      <c r="AN857" s="986"/>
      <c r="AO857" s="986"/>
      <c r="AP857" s="986"/>
      <c r="AQ857" s="986"/>
      <c r="AR857" s="986"/>
      <c r="AS857" s="986"/>
      <c r="AT857" s="984">
        <f>SUM(AZ857:BK857)</f>
        <v>144</v>
      </c>
      <c r="AU857" s="984"/>
      <c r="AV857" s="984"/>
      <c r="AW857" s="984"/>
      <c r="AX857" s="984"/>
      <c r="AY857" s="984"/>
      <c r="AZ857" s="984">
        <v>71</v>
      </c>
      <c r="BA857" s="984"/>
      <c r="BB857" s="984"/>
      <c r="BC857" s="984"/>
      <c r="BD857" s="984"/>
      <c r="BE857" s="984"/>
      <c r="BF857" s="984">
        <v>73</v>
      </c>
      <c r="BG857" s="984"/>
      <c r="BH857" s="984"/>
      <c r="BI857" s="984"/>
      <c r="BJ857" s="984"/>
      <c r="BK857" s="984"/>
      <c r="BL857" s="984">
        <v>16</v>
      </c>
      <c r="BM857" s="984"/>
      <c r="BN857" s="984"/>
      <c r="BO857" s="984"/>
      <c r="BP857" s="984"/>
      <c r="BQ857" s="984"/>
    </row>
    <row r="858" spans="1:73" s="26" customFormat="1" ht="15" customHeight="1">
      <c r="B858" s="991" t="s">
        <v>979</v>
      </c>
      <c r="C858" s="991"/>
      <c r="D858" s="991"/>
      <c r="E858" s="991"/>
      <c r="F858" s="991"/>
      <c r="G858" s="991"/>
      <c r="H858" s="991"/>
      <c r="I858" s="991"/>
      <c r="J858" s="990">
        <v>6</v>
      </c>
      <c r="K858" s="990"/>
      <c r="L858" s="990"/>
      <c r="M858" s="990"/>
      <c r="N858" s="990"/>
      <c r="O858" s="990"/>
      <c r="P858" s="990"/>
      <c r="Q858" s="990">
        <v>55</v>
      </c>
      <c r="R858" s="990"/>
      <c r="S858" s="990"/>
      <c r="T858" s="990"/>
      <c r="U858" s="990"/>
      <c r="V858" s="990"/>
      <c r="W858" s="990"/>
      <c r="X858" s="1067">
        <f>SUM(AF858:AS858)</f>
        <v>1615</v>
      </c>
      <c r="Y858" s="1067"/>
      <c r="Z858" s="1067"/>
      <c r="AA858" s="1067"/>
      <c r="AB858" s="1067"/>
      <c r="AC858" s="1067"/>
      <c r="AD858" s="1067"/>
      <c r="AE858" s="1067"/>
      <c r="AF858" s="1067">
        <v>795</v>
      </c>
      <c r="AG858" s="1067"/>
      <c r="AH858" s="1067"/>
      <c r="AI858" s="1067"/>
      <c r="AJ858" s="1067"/>
      <c r="AK858" s="1067"/>
      <c r="AL858" s="1067"/>
      <c r="AM858" s="1067">
        <v>820</v>
      </c>
      <c r="AN858" s="1067"/>
      <c r="AO858" s="1067"/>
      <c r="AP858" s="1067"/>
      <c r="AQ858" s="1067"/>
      <c r="AR858" s="1067"/>
      <c r="AS858" s="1067"/>
      <c r="AT858" s="990">
        <f>SUM(AZ858:BK858)</f>
        <v>133</v>
      </c>
      <c r="AU858" s="990"/>
      <c r="AV858" s="990"/>
      <c r="AW858" s="990"/>
      <c r="AX858" s="990"/>
      <c r="AY858" s="990"/>
      <c r="AZ858" s="990">
        <v>64</v>
      </c>
      <c r="BA858" s="990"/>
      <c r="BB858" s="990"/>
      <c r="BC858" s="990"/>
      <c r="BD858" s="990"/>
      <c r="BE858" s="990"/>
      <c r="BF858" s="990">
        <v>69</v>
      </c>
      <c r="BG858" s="990"/>
      <c r="BH858" s="990"/>
      <c r="BI858" s="990"/>
      <c r="BJ858" s="990"/>
      <c r="BK858" s="990"/>
      <c r="BL858" s="990"/>
      <c r="BM858" s="990"/>
      <c r="BN858" s="990"/>
      <c r="BO858" s="990"/>
      <c r="BP858" s="990"/>
      <c r="BQ858" s="990"/>
    </row>
    <row r="859" spans="1:73" s="26" customFormat="1" ht="10.5" customHeight="1"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7"/>
      <c r="AU859" s="37"/>
      <c r="AV859" s="37"/>
      <c r="AW859" s="37"/>
      <c r="AX859" s="37"/>
      <c r="AY859" s="37"/>
      <c r="AZ859" s="37"/>
      <c r="BA859" s="37"/>
      <c r="BB859" s="37"/>
      <c r="BC859" s="37"/>
      <c r="BD859" s="37"/>
      <c r="BE859" s="37"/>
      <c r="BF859" s="37"/>
      <c r="BG859" s="37"/>
      <c r="BH859" s="37"/>
      <c r="BI859" s="37"/>
      <c r="BJ859" s="37"/>
      <c r="BK859" s="37"/>
      <c r="BL859" s="37"/>
      <c r="BM859" s="37"/>
      <c r="BN859" s="37"/>
      <c r="BO859" s="37"/>
      <c r="BP859" s="37"/>
      <c r="BQ859" s="37"/>
    </row>
    <row r="860" spans="1:73" s="26" customFormat="1" ht="15" customHeight="1">
      <c r="A860" s="26" t="s">
        <v>424</v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982" t="s">
        <v>976</v>
      </c>
      <c r="AY860" s="982"/>
      <c r="AZ860" s="982"/>
      <c r="BA860" s="982"/>
      <c r="BB860" s="982"/>
      <c r="BC860" s="982"/>
      <c r="BD860" s="982"/>
      <c r="BE860" s="982"/>
      <c r="BF860" s="982"/>
      <c r="BG860" s="982"/>
      <c r="BH860" s="982"/>
      <c r="BI860" s="982"/>
      <c r="BJ860" s="982"/>
      <c r="BK860" s="982"/>
      <c r="BL860" s="982"/>
      <c r="BM860" s="982"/>
      <c r="BN860" s="982"/>
      <c r="BO860" s="982"/>
      <c r="BP860" s="982"/>
      <c r="BQ860" s="982"/>
    </row>
    <row r="861" spans="1:73" s="26" customFormat="1" ht="3.75" customHeight="1"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88"/>
      <c r="BL861" s="88"/>
      <c r="BM861" s="88"/>
      <c r="BN861" s="88"/>
      <c r="BO861" s="88"/>
      <c r="BP861" s="88"/>
      <c r="BQ861" s="88"/>
    </row>
    <row r="862" spans="1:73" s="26" customFormat="1" ht="12" customHeight="1">
      <c r="B862" s="623" t="s">
        <v>503</v>
      </c>
      <c r="C862" s="623"/>
      <c r="D862" s="623"/>
      <c r="E862" s="623"/>
      <c r="F862" s="623"/>
      <c r="G862" s="623"/>
      <c r="H862" s="623"/>
      <c r="I862" s="623"/>
      <c r="J862" s="623"/>
      <c r="K862" s="623"/>
      <c r="L862" s="1017" t="s">
        <v>391</v>
      </c>
      <c r="M862" s="1018"/>
      <c r="N862" s="1018"/>
      <c r="O862" s="1018"/>
      <c r="P862" s="1018"/>
      <c r="Q862" s="1018"/>
      <c r="R862" s="1018"/>
      <c r="S862" s="1018"/>
      <c r="T862" s="1018"/>
      <c r="U862" s="1018"/>
      <c r="V862" s="1019"/>
      <c r="W862" s="1017" t="s">
        <v>402</v>
      </c>
      <c r="X862" s="1018"/>
      <c r="Y862" s="1018"/>
      <c r="Z862" s="1018"/>
      <c r="AA862" s="1018"/>
      <c r="AB862" s="1018"/>
      <c r="AC862" s="1018"/>
      <c r="AD862" s="1018"/>
      <c r="AE862" s="1018"/>
      <c r="AF862" s="1018"/>
      <c r="AG862" s="1018"/>
      <c r="AH862" s="1018"/>
      <c r="AI862" s="1018"/>
      <c r="AJ862" s="1018"/>
      <c r="AK862" s="1018"/>
      <c r="AL862" s="1018"/>
      <c r="AM862" s="1019"/>
      <c r="AN862" s="1017" t="s">
        <v>397</v>
      </c>
      <c r="AO862" s="1018"/>
      <c r="AP862" s="1018"/>
      <c r="AQ862" s="1018"/>
      <c r="AR862" s="1018"/>
      <c r="AS862" s="1018"/>
      <c r="AT862" s="1018"/>
      <c r="AU862" s="1018"/>
      <c r="AV862" s="1018"/>
      <c r="AW862" s="1019"/>
      <c r="AX862" s="1005" t="s">
        <v>395</v>
      </c>
      <c r="AY862" s="1006"/>
      <c r="AZ862" s="1006"/>
      <c r="BA862" s="1007"/>
      <c r="BB862" s="1017" t="s">
        <v>403</v>
      </c>
      <c r="BC862" s="1018"/>
      <c r="BD862" s="1018"/>
      <c r="BE862" s="1018"/>
      <c r="BF862" s="1018"/>
      <c r="BG862" s="1018"/>
      <c r="BH862" s="1018"/>
      <c r="BI862" s="1018"/>
      <c r="BJ862" s="1019"/>
      <c r="BK862" s="726" t="s">
        <v>404</v>
      </c>
      <c r="BL862" s="726"/>
      <c r="BM862" s="726"/>
      <c r="BN862" s="726"/>
      <c r="BO862" s="726"/>
      <c r="BP862" s="726"/>
      <c r="BQ862" s="726"/>
      <c r="BU862" s="1"/>
    </row>
    <row r="863" spans="1:73" s="26" customFormat="1" ht="7.5" customHeight="1">
      <c r="B863" s="623"/>
      <c r="C863" s="623"/>
      <c r="D863" s="623"/>
      <c r="E863" s="623"/>
      <c r="F863" s="623"/>
      <c r="G863" s="623"/>
      <c r="H863" s="623"/>
      <c r="I863" s="623"/>
      <c r="J863" s="623"/>
      <c r="K863" s="623"/>
      <c r="L863" s="1020"/>
      <c r="M863" s="1021"/>
      <c r="N863" s="1021"/>
      <c r="O863" s="1021"/>
      <c r="P863" s="1021"/>
      <c r="Q863" s="1021"/>
      <c r="R863" s="1021"/>
      <c r="S863" s="1021"/>
      <c r="T863" s="1021"/>
      <c r="U863" s="1021"/>
      <c r="V863" s="1022"/>
      <c r="W863" s="1020"/>
      <c r="X863" s="1021"/>
      <c r="Y863" s="1021"/>
      <c r="Z863" s="1021"/>
      <c r="AA863" s="1021"/>
      <c r="AB863" s="1021"/>
      <c r="AC863" s="1021"/>
      <c r="AD863" s="1021"/>
      <c r="AE863" s="1021"/>
      <c r="AF863" s="1021"/>
      <c r="AG863" s="1021"/>
      <c r="AH863" s="1021"/>
      <c r="AI863" s="1021"/>
      <c r="AJ863" s="1021"/>
      <c r="AK863" s="1021"/>
      <c r="AL863" s="1021"/>
      <c r="AM863" s="1022"/>
      <c r="AN863" s="1020"/>
      <c r="AO863" s="1021"/>
      <c r="AP863" s="1021"/>
      <c r="AQ863" s="1021"/>
      <c r="AR863" s="1021"/>
      <c r="AS863" s="1021"/>
      <c r="AT863" s="1021"/>
      <c r="AU863" s="1021"/>
      <c r="AV863" s="1021"/>
      <c r="AW863" s="1022"/>
      <c r="AX863" s="1008"/>
      <c r="AY863" s="1009"/>
      <c r="AZ863" s="1009"/>
      <c r="BA863" s="1010"/>
      <c r="BB863" s="1063"/>
      <c r="BC863" s="1064"/>
      <c r="BD863" s="1064"/>
      <c r="BE863" s="1064"/>
      <c r="BF863" s="1064"/>
      <c r="BG863" s="1064"/>
      <c r="BH863" s="1064"/>
      <c r="BI863" s="1064"/>
      <c r="BJ863" s="1065"/>
      <c r="BK863" s="726"/>
      <c r="BL863" s="726"/>
      <c r="BM863" s="726"/>
      <c r="BN863" s="726"/>
      <c r="BO863" s="726"/>
      <c r="BP863" s="726"/>
      <c r="BQ863" s="726"/>
      <c r="BU863" s="1"/>
    </row>
    <row r="864" spans="1:73" s="26" customFormat="1" ht="7.5" customHeight="1">
      <c r="B864" s="623"/>
      <c r="C864" s="623"/>
      <c r="D864" s="623"/>
      <c r="E864" s="623"/>
      <c r="F864" s="623"/>
      <c r="G864" s="623"/>
      <c r="H864" s="623"/>
      <c r="I864" s="623"/>
      <c r="J864" s="623"/>
      <c r="K864" s="623"/>
      <c r="L864" s="1017" t="s">
        <v>558</v>
      </c>
      <c r="M864" s="1018"/>
      <c r="N864" s="1018"/>
      <c r="O864" s="1018"/>
      <c r="P864" s="1019"/>
      <c r="Q864" s="1017" t="s">
        <v>405</v>
      </c>
      <c r="R864" s="1018"/>
      <c r="S864" s="1019"/>
      <c r="T864" s="1017" t="s">
        <v>767</v>
      </c>
      <c r="U864" s="1018"/>
      <c r="V864" s="1019"/>
      <c r="W864" s="1017" t="s">
        <v>558</v>
      </c>
      <c r="X864" s="1018"/>
      <c r="Y864" s="1018"/>
      <c r="Z864" s="1018"/>
      <c r="AA864" s="1018"/>
      <c r="AB864" s="1018"/>
      <c r="AC864" s="1019"/>
      <c r="AD864" s="1017" t="s">
        <v>405</v>
      </c>
      <c r="AE864" s="1018"/>
      <c r="AF864" s="1018"/>
      <c r="AG864" s="1018"/>
      <c r="AH864" s="1018"/>
      <c r="AI864" s="1019"/>
      <c r="AJ864" s="1017" t="s">
        <v>767</v>
      </c>
      <c r="AK864" s="1018"/>
      <c r="AL864" s="1018"/>
      <c r="AM864" s="1019"/>
      <c r="AN864" s="1017" t="s">
        <v>558</v>
      </c>
      <c r="AO864" s="1018"/>
      <c r="AP864" s="1018"/>
      <c r="AQ864" s="1019"/>
      <c r="AR864" s="1017" t="s">
        <v>559</v>
      </c>
      <c r="AS864" s="1018"/>
      <c r="AT864" s="1019"/>
      <c r="AU864" s="1017" t="s">
        <v>560</v>
      </c>
      <c r="AV864" s="1018"/>
      <c r="AW864" s="1019"/>
      <c r="AX864" s="1008"/>
      <c r="AY864" s="1009"/>
      <c r="AZ864" s="1009"/>
      <c r="BA864" s="1010"/>
      <c r="BB864" s="1063"/>
      <c r="BC864" s="1064"/>
      <c r="BD864" s="1064"/>
      <c r="BE864" s="1064"/>
      <c r="BF864" s="1064"/>
      <c r="BG864" s="1064"/>
      <c r="BH864" s="1064"/>
      <c r="BI864" s="1064"/>
      <c r="BJ864" s="1065"/>
      <c r="BK864" s="726" t="s">
        <v>227</v>
      </c>
      <c r="BL864" s="726"/>
      <c r="BM864" s="726"/>
      <c r="BN864" s="726"/>
      <c r="BO864" s="726"/>
      <c r="BP864" s="726"/>
      <c r="BQ864" s="726"/>
      <c r="BU864" s="1"/>
    </row>
    <row r="865" spans="2:73" s="26" customFormat="1" ht="12" customHeight="1">
      <c r="B865" s="623"/>
      <c r="C865" s="623"/>
      <c r="D865" s="623"/>
      <c r="E865" s="623"/>
      <c r="F865" s="623"/>
      <c r="G865" s="623"/>
      <c r="H865" s="623"/>
      <c r="I865" s="623"/>
      <c r="J865" s="623"/>
      <c r="K865" s="623"/>
      <c r="L865" s="1020"/>
      <c r="M865" s="1021"/>
      <c r="N865" s="1021"/>
      <c r="O865" s="1021"/>
      <c r="P865" s="1022"/>
      <c r="Q865" s="1020"/>
      <c r="R865" s="1021"/>
      <c r="S865" s="1022"/>
      <c r="T865" s="1020"/>
      <c r="U865" s="1021"/>
      <c r="V865" s="1022"/>
      <c r="W865" s="1020"/>
      <c r="X865" s="1021"/>
      <c r="Y865" s="1021"/>
      <c r="Z865" s="1021"/>
      <c r="AA865" s="1021"/>
      <c r="AB865" s="1021"/>
      <c r="AC865" s="1022"/>
      <c r="AD865" s="1020"/>
      <c r="AE865" s="1021"/>
      <c r="AF865" s="1021"/>
      <c r="AG865" s="1021"/>
      <c r="AH865" s="1021"/>
      <c r="AI865" s="1022"/>
      <c r="AJ865" s="1020"/>
      <c r="AK865" s="1021"/>
      <c r="AL865" s="1021"/>
      <c r="AM865" s="1022"/>
      <c r="AN865" s="1020"/>
      <c r="AO865" s="1021"/>
      <c r="AP865" s="1021"/>
      <c r="AQ865" s="1022"/>
      <c r="AR865" s="1020"/>
      <c r="AS865" s="1021"/>
      <c r="AT865" s="1022"/>
      <c r="AU865" s="1020"/>
      <c r="AV865" s="1021"/>
      <c r="AW865" s="1022"/>
      <c r="AX865" s="1011"/>
      <c r="AY865" s="1012"/>
      <c r="AZ865" s="1012"/>
      <c r="BA865" s="1013"/>
      <c r="BB865" s="1020"/>
      <c r="BC865" s="1021"/>
      <c r="BD865" s="1021"/>
      <c r="BE865" s="1021"/>
      <c r="BF865" s="1021"/>
      <c r="BG865" s="1021"/>
      <c r="BH865" s="1021"/>
      <c r="BI865" s="1021"/>
      <c r="BJ865" s="1022"/>
      <c r="BK865" s="726"/>
      <c r="BL865" s="726"/>
      <c r="BM865" s="726"/>
      <c r="BN865" s="726"/>
      <c r="BO865" s="726"/>
      <c r="BP865" s="726"/>
      <c r="BQ865" s="726"/>
      <c r="BU865" s="1"/>
    </row>
    <row r="866" spans="2:73" s="26" customFormat="1" ht="15" customHeight="1">
      <c r="B866" s="635" t="s">
        <v>406</v>
      </c>
      <c r="C866" s="643"/>
      <c r="D866" s="643"/>
      <c r="E866" s="643"/>
      <c r="F866" s="643"/>
      <c r="G866" s="643"/>
      <c r="H866" s="643"/>
      <c r="I866" s="643"/>
      <c r="J866" s="643"/>
      <c r="K866" s="644"/>
      <c r="L866" s="1001">
        <f>SUM(L867:L880)</f>
        <v>133</v>
      </c>
      <c r="M866" s="1001"/>
      <c r="N866" s="1001"/>
      <c r="O866" s="1001"/>
      <c r="P866" s="1001"/>
      <c r="Q866" s="1001">
        <f>SUM(Q867:S880)</f>
        <v>106</v>
      </c>
      <c r="R866" s="1001"/>
      <c r="S866" s="1001"/>
      <c r="T866" s="1002">
        <f>SUM(T867:V880)</f>
        <v>27</v>
      </c>
      <c r="U866" s="1003"/>
      <c r="V866" s="1004"/>
      <c r="W866" s="1002">
        <f>SUM(W867:AA880)</f>
        <v>2818</v>
      </c>
      <c r="X866" s="1003"/>
      <c r="Y866" s="1003"/>
      <c r="Z866" s="1003"/>
      <c r="AA866" s="1003"/>
      <c r="AB866" s="1003"/>
      <c r="AC866" s="1004"/>
      <c r="AD866" s="1002">
        <f>SUM(AD867:AG880)</f>
        <v>2709</v>
      </c>
      <c r="AE866" s="1003"/>
      <c r="AF866" s="1003"/>
      <c r="AG866" s="1003"/>
      <c r="AH866" s="1003"/>
      <c r="AI866" s="1004"/>
      <c r="AJ866" s="1001">
        <f>SUM(AJ867:AM880)</f>
        <v>109</v>
      </c>
      <c r="AK866" s="1001"/>
      <c r="AL866" s="1001"/>
      <c r="AM866" s="1001">
        <f>SUM(AM867:AU880)</f>
        <v>470</v>
      </c>
      <c r="AN866" s="1001">
        <f>AR866+AU866</f>
        <v>235</v>
      </c>
      <c r="AO866" s="1001"/>
      <c r="AP866" s="1001"/>
      <c r="AQ866" s="1001"/>
      <c r="AR866" s="1001">
        <f>SUM(AR867:AT880)</f>
        <v>76</v>
      </c>
      <c r="AS866" s="1001"/>
      <c r="AT866" s="1001">
        <f>SUM(AT867:AX880)</f>
        <v>184</v>
      </c>
      <c r="AU866" s="1001">
        <f>SUM(AU867:AW880)</f>
        <v>159</v>
      </c>
      <c r="AV866" s="1001"/>
      <c r="AW866" s="1001">
        <f>SUM(AW867:BA880)</f>
        <v>25</v>
      </c>
      <c r="AX866" s="1014">
        <f>SUM(AX867:BA880)</f>
        <v>25</v>
      </c>
      <c r="AY866" s="1015"/>
      <c r="AZ866" s="1015"/>
      <c r="BA866" s="1016"/>
      <c r="BB866" s="1002">
        <f>SUM(BB867:BJ880)</f>
        <v>286391</v>
      </c>
      <c r="BC866" s="1003"/>
      <c r="BD866" s="1003"/>
      <c r="BE866" s="1003"/>
      <c r="BF866" s="1003"/>
      <c r="BG866" s="1003"/>
      <c r="BH866" s="1003"/>
      <c r="BI866" s="1003"/>
      <c r="BJ866" s="1004"/>
      <c r="BK866" s="1062">
        <f>SUM(BK867:BP880)</f>
        <v>43386</v>
      </c>
      <c r="BL866" s="1062"/>
      <c r="BM866" s="1062"/>
      <c r="BN866" s="1062"/>
      <c r="BO866" s="1062"/>
      <c r="BP866" s="1062"/>
      <c r="BQ866" s="1062"/>
      <c r="BU866" s="1"/>
    </row>
    <row r="867" spans="2:73" s="26" customFormat="1" ht="15" customHeight="1">
      <c r="B867" s="1045"/>
      <c r="C867" s="1046" t="s">
        <v>407</v>
      </c>
      <c r="D867" s="1047"/>
      <c r="E867" s="1047"/>
      <c r="F867" s="1047"/>
      <c r="G867" s="1047"/>
      <c r="H867" s="1047"/>
      <c r="I867" s="1047"/>
      <c r="J867" s="1047"/>
      <c r="K867" s="1048"/>
      <c r="L867" s="1023">
        <f>SUM(Q867:V867)</f>
        <v>14</v>
      </c>
      <c r="M867" s="1023"/>
      <c r="N867" s="1023"/>
      <c r="O867" s="1023"/>
      <c r="P867" s="1023"/>
      <c r="Q867" s="1023">
        <v>12</v>
      </c>
      <c r="R867" s="1023"/>
      <c r="S867" s="1023"/>
      <c r="T867" s="1024">
        <v>2</v>
      </c>
      <c r="U867" s="1025"/>
      <c r="V867" s="1026"/>
      <c r="W867" s="1024">
        <f>SUM(AD867:AM867)</f>
        <v>347</v>
      </c>
      <c r="X867" s="1025"/>
      <c r="Y867" s="1025"/>
      <c r="Z867" s="1025"/>
      <c r="AA867" s="1025"/>
      <c r="AB867" s="1025"/>
      <c r="AC867" s="1026"/>
      <c r="AD867" s="1024">
        <v>337</v>
      </c>
      <c r="AE867" s="1025"/>
      <c r="AF867" s="1025"/>
      <c r="AG867" s="1025"/>
      <c r="AH867" s="1025"/>
      <c r="AI867" s="1026"/>
      <c r="AJ867" s="1023">
        <v>10</v>
      </c>
      <c r="AK867" s="1023"/>
      <c r="AL867" s="1023"/>
      <c r="AM867" s="1023"/>
      <c r="AN867" s="1023">
        <f>SUM(AR867:AW867)</f>
        <v>27</v>
      </c>
      <c r="AO867" s="1023"/>
      <c r="AP867" s="1023"/>
      <c r="AQ867" s="1023"/>
      <c r="AR867" s="1023">
        <v>10</v>
      </c>
      <c r="AS867" s="1023"/>
      <c r="AT867" s="1023"/>
      <c r="AU867" s="1023">
        <v>17</v>
      </c>
      <c r="AV867" s="1023"/>
      <c r="AW867" s="1023"/>
      <c r="AX867" s="1024">
        <v>3</v>
      </c>
      <c r="AY867" s="1025"/>
      <c r="AZ867" s="1025"/>
      <c r="BA867" s="1026"/>
      <c r="BB867" s="1024">
        <v>24566</v>
      </c>
      <c r="BC867" s="1025"/>
      <c r="BD867" s="1025"/>
      <c r="BE867" s="1025"/>
      <c r="BF867" s="1025"/>
      <c r="BG867" s="1025"/>
      <c r="BH867" s="1025"/>
      <c r="BI867" s="1025"/>
      <c r="BJ867" s="1026"/>
      <c r="BK867" s="1023">
        <v>4430</v>
      </c>
      <c r="BL867" s="1023"/>
      <c r="BM867" s="1023"/>
      <c r="BN867" s="1023"/>
      <c r="BO867" s="1023"/>
      <c r="BP867" s="1023"/>
      <c r="BQ867" s="1023"/>
      <c r="BU867" s="1"/>
    </row>
    <row r="868" spans="2:73" s="26" customFormat="1" ht="15" customHeight="1">
      <c r="B868" s="1045"/>
      <c r="C868" s="1056" t="s">
        <v>422</v>
      </c>
      <c r="D868" s="1057"/>
      <c r="E868" s="1057"/>
      <c r="F868" s="1057"/>
      <c r="G868" s="1057"/>
      <c r="H868" s="1057"/>
      <c r="I868" s="1057"/>
      <c r="J868" s="1057"/>
      <c r="K868" s="1058"/>
      <c r="L868" s="1027">
        <f>SUM(Q868:V868)</f>
        <v>22</v>
      </c>
      <c r="M868" s="1027"/>
      <c r="N868" s="1027"/>
      <c r="O868" s="1027"/>
      <c r="P868" s="1027"/>
      <c r="Q868" s="1027">
        <v>19</v>
      </c>
      <c r="R868" s="1027"/>
      <c r="S868" s="1027"/>
      <c r="T868" s="1028">
        <v>3</v>
      </c>
      <c r="U868" s="1029"/>
      <c r="V868" s="1030"/>
      <c r="W868" s="1028">
        <f>SUM(AD868:AM868)</f>
        <v>632</v>
      </c>
      <c r="X868" s="1029"/>
      <c r="Y868" s="1029"/>
      <c r="Z868" s="1029"/>
      <c r="AA868" s="1029"/>
      <c r="AB868" s="1029"/>
      <c r="AC868" s="1030"/>
      <c r="AD868" s="1028">
        <v>614</v>
      </c>
      <c r="AE868" s="1029"/>
      <c r="AF868" s="1029"/>
      <c r="AG868" s="1029"/>
      <c r="AH868" s="1029"/>
      <c r="AI868" s="1030"/>
      <c r="AJ868" s="1027">
        <v>18</v>
      </c>
      <c r="AK868" s="1027"/>
      <c r="AL868" s="1027"/>
      <c r="AM868" s="1027"/>
      <c r="AN868" s="1027">
        <f>SUM(AR868:AW868)</f>
        <v>37</v>
      </c>
      <c r="AO868" s="1027"/>
      <c r="AP868" s="1027"/>
      <c r="AQ868" s="1027"/>
      <c r="AR868" s="1027">
        <v>10</v>
      </c>
      <c r="AS868" s="1027"/>
      <c r="AT868" s="1027"/>
      <c r="AU868" s="1027">
        <v>27</v>
      </c>
      <c r="AV868" s="1027"/>
      <c r="AW868" s="1027"/>
      <c r="AX868" s="1028">
        <v>5</v>
      </c>
      <c r="AY868" s="1029"/>
      <c r="AZ868" s="1029"/>
      <c r="BA868" s="1030"/>
      <c r="BB868" s="1028">
        <v>39512</v>
      </c>
      <c r="BC868" s="1029"/>
      <c r="BD868" s="1029"/>
      <c r="BE868" s="1029"/>
      <c r="BF868" s="1029"/>
      <c r="BG868" s="1029"/>
      <c r="BH868" s="1029"/>
      <c r="BI868" s="1029"/>
      <c r="BJ868" s="1030"/>
      <c r="BK868" s="1027">
        <v>6347</v>
      </c>
      <c r="BL868" s="1027"/>
      <c r="BM868" s="1027"/>
      <c r="BN868" s="1027"/>
      <c r="BO868" s="1027"/>
      <c r="BP868" s="1027"/>
      <c r="BQ868" s="1027"/>
      <c r="BU868" s="1"/>
    </row>
    <row r="869" spans="2:73" s="26" customFormat="1" ht="15" customHeight="1">
      <c r="B869" s="1045"/>
      <c r="C869" s="1035" t="s">
        <v>408</v>
      </c>
      <c r="D869" s="1036"/>
      <c r="E869" s="1036"/>
      <c r="F869" s="1036"/>
      <c r="G869" s="1036"/>
      <c r="H869" s="1036"/>
      <c r="I869" s="1036"/>
      <c r="J869" s="1036"/>
      <c r="K869" s="1037"/>
      <c r="L869" s="1027">
        <f>SUM(Q869:V869)</f>
        <v>8</v>
      </c>
      <c r="M869" s="1027"/>
      <c r="N869" s="1027"/>
      <c r="O869" s="1027"/>
      <c r="P869" s="1027"/>
      <c r="Q869" s="1027">
        <v>6</v>
      </c>
      <c r="R869" s="1027"/>
      <c r="S869" s="1027"/>
      <c r="T869" s="1028">
        <v>2</v>
      </c>
      <c r="U869" s="1029"/>
      <c r="V869" s="1030"/>
      <c r="W869" s="1028">
        <f>SUM(AD869:AM869)</f>
        <v>125</v>
      </c>
      <c r="X869" s="1029"/>
      <c r="Y869" s="1029"/>
      <c r="Z869" s="1029"/>
      <c r="AA869" s="1029"/>
      <c r="AB869" s="1029"/>
      <c r="AC869" s="1030"/>
      <c r="AD869" s="1028">
        <v>118</v>
      </c>
      <c r="AE869" s="1029"/>
      <c r="AF869" s="1029"/>
      <c r="AG869" s="1029"/>
      <c r="AH869" s="1029"/>
      <c r="AI869" s="1030"/>
      <c r="AJ869" s="1027">
        <v>7</v>
      </c>
      <c r="AK869" s="1027"/>
      <c r="AL869" s="1027"/>
      <c r="AM869" s="1027"/>
      <c r="AN869" s="1027">
        <f>SUM(AR869:AW869)</f>
        <v>15</v>
      </c>
      <c r="AO869" s="1027"/>
      <c r="AP869" s="1027"/>
      <c r="AQ869" s="1027"/>
      <c r="AR869" s="1027">
        <v>5</v>
      </c>
      <c r="AS869" s="1027"/>
      <c r="AT869" s="1027"/>
      <c r="AU869" s="1027">
        <v>10</v>
      </c>
      <c r="AV869" s="1027"/>
      <c r="AW869" s="1027"/>
      <c r="AX869" s="1028">
        <v>1</v>
      </c>
      <c r="AY869" s="1029"/>
      <c r="AZ869" s="1029"/>
      <c r="BA869" s="1030"/>
      <c r="BB869" s="1028">
        <v>22651</v>
      </c>
      <c r="BC869" s="1029"/>
      <c r="BD869" s="1029"/>
      <c r="BE869" s="1029"/>
      <c r="BF869" s="1029"/>
      <c r="BG869" s="1029"/>
      <c r="BH869" s="1029"/>
      <c r="BI869" s="1029"/>
      <c r="BJ869" s="1030"/>
      <c r="BK869" s="1027">
        <v>2812</v>
      </c>
      <c r="BL869" s="1027"/>
      <c r="BM869" s="1027"/>
      <c r="BN869" s="1027"/>
      <c r="BO869" s="1027"/>
      <c r="BP869" s="1027"/>
      <c r="BQ869" s="1027"/>
      <c r="BU869" s="1"/>
    </row>
    <row r="870" spans="2:73" s="26" customFormat="1" ht="15" customHeight="1">
      <c r="B870" s="1045"/>
      <c r="C870" s="1035" t="s">
        <v>409</v>
      </c>
      <c r="D870" s="1036"/>
      <c r="E870" s="1036"/>
      <c r="F870" s="1036"/>
      <c r="G870" s="1036"/>
      <c r="H870" s="1036"/>
      <c r="I870" s="1036"/>
      <c r="J870" s="1036"/>
      <c r="K870" s="1037"/>
      <c r="L870" s="1027">
        <f>SUM(Q870:V870)</f>
        <v>15</v>
      </c>
      <c r="M870" s="1027"/>
      <c r="N870" s="1027"/>
      <c r="O870" s="1027"/>
      <c r="P870" s="1027"/>
      <c r="Q870" s="1027">
        <v>12</v>
      </c>
      <c r="R870" s="1027"/>
      <c r="S870" s="1027"/>
      <c r="T870" s="1028">
        <v>3</v>
      </c>
      <c r="U870" s="1029"/>
      <c r="V870" s="1030"/>
      <c r="W870" s="1028">
        <f>SUM(AD870:AM870)</f>
        <v>430</v>
      </c>
      <c r="X870" s="1029"/>
      <c r="Y870" s="1029"/>
      <c r="Z870" s="1029"/>
      <c r="AA870" s="1029"/>
      <c r="AB870" s="1029"/>
      <c r="AC870" s="1030"/>
      <c r="AD870" s="1028">
        <v>410</v>
      </c>
      <c r="AE870" s="1029"/>
      <c r="AF870" s="1029"/>
      <c r="AG870" s="1029"/>
      <c r="AH870" s="1029"/>
      <c r="AI870" s="1030"/>
      <c r="AJ870" s="1027">
        <v>20</v>
      </c>
      <c r="AK870" s="1027"/>
      <c r="AL870" s="1027"/>
      <c r="AM870" s="1027"/>
      <c r="AN870" s="1027">
        <f>SUM(AR870:AW870)</f>
        <v>25</v>
      </c>
      <c r="AO870" s="1027"/>
      <c r="AP870" s="1027"/>
      <c r="AQ870" s="1027"/>
      <c r="AR870" s="1027">
        <v>8</v>
      </c>
      <c r="AS870" s="1027"/>
      <c r="AT870" s="1027"/>
      <c r="AU870" s="1027">
        <v>17</v>
      </c>
      <c r="AV870" s="1027"/>
      <c r="AW870" s="1027"/>
      <c r="AX870" s="1028">
        <v>2</v>
      </c>
      <c r="AY870" s="1029"/>
      <c r="AZ870" s="1029"/>
      <c r="BA870" s="1030"/>
      <c r="BB870" s="1028">
        <v>23257</v>
      </c>
      <c r="BC870" s="1029"/>
      <c r="BD870" s="1029"/>
      <c r="BE870" s="1029"/>
      <c r="BF870" s="1029"/>
      <c r="BG870" s="1029"/>
      <c r="BH870" s="1029"/>
      <c r="BI870" s="1029"/>
      <c r="BJ870" s="1030"/>
      <c r="BK870" s="1027">
        <v>4727</v>
      </c>
      <c r="BL870" s="1027"/>
      <c r="BM870" s="1027"/>
      <c r="BN870" s="1027"/>
      <c r="BO870" s="1027"/>
      <c r="BP870" s="1027"/>
      <c r="BQ870" s="1027"/>
      <c r="BU870" s="1"/>
    </row>
    <row r="871" spans="2:73" s="26" customFormat="1" ht="15" customHeight="1">
      <c r="B871" s="1045"/>
      <c r="C871" s="1035" t="s">
        <v>410</v>
      </c>
      <c r="D871" s="1036"/>
      <c r="E871" s="1036"/>
      <c r="F871" s="1036"/>
      <c r="G871" s="1036"/>
      <c r="H871" s="1036"/>
      <c r="I871" s="1036"/>
      <c r="J871" s="1036"/>
      <c r="K871" s="1037"/>
      <c r="L871" s="1027">
        <f>SUM(Q871:V871)</f>
        <v>8</v>
      </c>
      <c r="M871" s="1027"/>
      <c r="N871" s="1027"/>
      <c r="O871" s="1027"/>
      <c r="P871" s="1027"/>
      <c r="Q871" s="1027">
        <v>6</v>
      </c>
      <c r="R871" s="1027"/>
      <c r="S871" s="1027"/>
      <c r="T871" s="1028">
        <v>2</v>
      </c>
      <c r="U871" s="1029"/>
      <c r="V871" s="1030"/>
      <c r="W871" s="1028">
        <f>SUM(AD871:AM871)</f>
        <v>75</v>
      </c>
      <c r="X871" s="1029"/>
      <c r="Y871" s="1029"/>
      <c r="Z871" s="1029"/>
      <c r="AA871" s="1029"/>
      <c r="AB871" s="1029"/>
      <c r="AC871" s="1030"/>
      <c r="AD871" s="1028">
        <v>69</v>
      </c>
      <c r="AE871" s="1029"/>
      <c r="AF871" s="1029"/>
      <c r="AG871" s="1029"/>
      <c r="AH871" s="1029"/>
      <c r="AI871" s="1030"/>
      <c r="AJ871" s="1027">
        <v>6</v>
      </c>
      <c r="AK871" s="1027"/>
      <c r="AL871" s="1027"/>
      <c r="AM871" s="1027"/>
      <c r="AN871" s="1027">
        <f>SUM(AR871:AW871)</f>
        <v>14</v>
      </c>
      <c r="AO871" s="1027"/>
      <c r="AP871" s="1027"/>
      <c r="AQ871" s="1027"/>
      <c r="AR871" s="1027">
        <v>4</v>
      </c>
      <c r="AS871" s="1027"/>
      <c r="AT871" s="1027"/>
      <c r="AU871" s="1027">
        <v>10</v>
      </c>
      <c r="AV871" s="1027"/>
      <c r="AW871" s="1027"/>
      <c r="AX871" s="1028">
        <v>3</v>
      </c>
      <c r="AY871" s="1029"/>
      <c r="AZ871" s="1029"/>
      <c r="BA871" s="1030"/>
      <c r="BB871" s="1028">
        <v>20467</v>
      </c>
      <c r="BC871" s="1029"/>
      <c r="BD871" s="1029"/>
      <c r="BE871" s="1029"/>
      <c r="BF871" s="1029"/>
      <c r="BG871" s="1029"/>
      <c r="BH871" s="1029"/>
      <c r="BI871" s="1029"/>
      <c r="BJ871" s="1030"/>
      <c r="BK871" s="1027">
        <v>2391</v>
      </c>
      <c r="BL871" s="1027"/>
      <c r="BM871" s="1027"/>
      <c r="BN871" s="1027"/>
      <c r="BO871" s="1027"/>
      <c r="BP871" s="1027"/>
      <c r="BQ871" s="1027"/>
      <c r="BU871" s="1"/>
    </row>
    <row r="872" spans="2:73" s="26" customFormat="1" ht="15" customHeight="1">
      <c r="B872" s="1045"/>
      <c r="C872" s="1035" t="s">
        <v>411</v>
      </c>
      <c r="D872" s="1036"/>
      <c r="E872" s="1036"/>
      <c r="F872" s="1036"/>
      <c r="G872" s="1036"/>
      <c r="H872" s="1036"/>
      <c r="I872" s="1036"/>
      <c r="J872" s="1036"/>
      <c r="K872" s="1037"/>
      <c r="L872" s="1027">
        <f>SUM(Q872:V872)</f>
        <v>7</v>
      </c>
      <c r="M872" s="1027"/>
      <c r="N872" s="1027"/>
      <c r="O872" s="1027"/>
      <c r="P872" s="1027"/>
      <c r="Q872" s="1027">
        <v>6</v>
      </c>
      <c r="R872" s="1027"/>
      <c r="S872" s="1027"/>
      <c r="T872" s="1028">
        <v>1</v>
      </c>
      <c r="U872" s="1029"/>
      <c r="V872" s="1030"/>
      <c r="W872" s="1028">
        <f>SUM(AD872:AM872)</f>
        <v>137</v>
      </c>
      <c r="X872" s="1029"/>
      <c r="Y872" s="1029"/>
      <c r="Z872" s="1029"/>
      <c r="AA872" s="1029"/>
      <c r="AB872" s="1029"/>
      <c r="AC872" s="1030"/>
      <c r="AD872" s="1028">
        <v>136</v>
      </c>
      <c r="AE872" s="1029"/>
      <c r="AF872" s="1029"/>
      <c r="AG872" s="1029"/>
      <c r="AH872" s="1029"/>
      <c r="AI872" s="1030"/>
      <c r="AJ872" s="1027">
        <v>1</v>
      </c>
      <c r="AK872" s="1027"/>
      <c r="AL872" s="1027"/>
      <c r="AM872" s="1027"/>
      <c r="AN872" s="1027">
        <f>SUM(AR872:AW872)</f>
        <v>15</v>
      </c>
      <c r="AO872" s="1027"/>
      <c r="AP872" s="1027"/>
      <c r="AQ872" s="1027"/>
      <c r="AR872" s="1027">
        <v>7</v>
      </c>
      <c r="AS872" s="1027"/>
      <c r="AT872" s="1027"/>
      <c r="AU872" s="1027">
        <v>8</v>
      </c>
      <c r="AV872" s="1027"/>
      <c r="AW872" s="1027"/>
      <c r="AX872" s="1028">
        <v>2</v>
      </c>
      <c r="AY872" s="1029"/>
      <c r="AZ872" s="1029"/>
      <c r="BA872" s="1030"/>
      <c r="BB872" s="1028">
        <v>28140</v>
      </c>
      <c r="BC872" s="1029"/>
      <c r="BD872" s="1029"/>
      <c r="BE872" s="1029"/>
      <c r="BF872" s="1029"/>
      <c r="BG872" s="1029"/>
      <c r="BH872" s="1029"/>
      <c r="BI872" s="1029"/>
      <c r="BJ872" s="1030"/>
      <c r="BK872" s="1027">
        <v>2769</v>
      </c>
      <c r="BL872" s="1027"/>
      <c r="BM872" s="1027"/>
      <c r="BN872" s="1027"/>
      <c r="BO872" s="1027"/>
      <c r="BP872" s="1027"/>
      <c r="BQ872" s="1027"/>
      <c r="BU872" s="1"/>
    </row>
    <row r="873" spans="2:73" s="26" customFormat="1" ht="15" customHeight="1">
      <c r="B873" s="1045"/>
      <c r="C873" s="1035" t="s">
        <v>412</v>
      </c>
      <c r="D873" s="1036"/>
      <c r="E873" s="1036"/>
      <c r="F873" s="1036"/>
      <c r="G873" s="1036"/>
      <c r="H873" s="1036"/>
      <c r="I873" s="1036"/>
      <c r="J873" s="1036"/>
      <c r="K873" s="1037"/>
      <c r="L873" s="1027">
        <f>SUM(Q873:V873)</f>
        <v>9</v>
      </c>
      <c r="M873" s="1027"/>
      <c r="N873" s="1027"/>
      <c r="O873" s="1027"/>
      <c r="P873" s="1027"/>
      <c r="Q873" s="1027">
        <v>6</v>
      </c>
      <c r="R873" s="1027"/>
      <c r="S873" s="1027"/>
      <c r="T873" s="1028">
        <v>3</v>
      </c>
      <c r="U873" s="1029"/>
      <c r="V873" s="1030"/>
      <c r="W873" s="1028">
        <f>SUM(AD873:AM873)</f>
        <v>99</v>
      </c>
      <c r="X873" s="1029"/>
      <c r="Y873" s="1029"/>
      <c r="Z873" s="1029"/>
      <c r="AA873" s="1029"/>
      <c r="AB873" s="1029"/>
      <c r="AC873" s="1030"/>
      <c r="AD873" s="1028">
        <v>94</v>
      </c>
      <c r="AE873" s="1029"/>
      <c r="AF873" s="1029"/>
      <c r="AG873" s="1029"/>
      <c r="AH873" s="1029"/>
      <c r="AI873" s="1030"/>
      <c r="AJ873" s="1027">
        <v>5</v>
      </c>
      <c r="AK873" s="1027"/>
      <c r="AL873" s="1027"/>
      <c r="AM873" s="1027"/>
      <c r="AN873" s="1027">
        <f>SUM(AR873:AW873)</f>
        <v>18</v>
      </c>
      <c r="AO873" s="1027"/>
      <c r="AP873" s="1027"/>
      <c r="AQ873" s="1027"/>
      <c r="AR873" s="1027">
        <v>7</v>
      </c>
      <c r="AS873" s="1027"/>
      <c r="AT873" s="1027"/>
      <c r="AU873" s="1027">
        <v>11</v>
      </c>
      <c r="AV873" s="1027"/>
      <c r="AW873" s="1027"/>
      <c r="AX873" s="1028">
        <v>2</v>
      </c>
      <c r="AY873" s="1029"/>
      <c r="AZ873" s="1029"/>
      <c r="BA873" s="1030"/>
      <c r="BB873" s="1028">
        <v>23028</v>
      </c>
      <c r="BC873" s="1029"/>
      <c r="BD873" s="1029"/>
      <c r="BE873" s="1029"/>
      <c r="BF873" s="1029"/>
      <c r="BG873" s="1029"/>
      <c r="BH873" s="1029"/>
      <c r="BI873" s="1029"/>
      <c r="BJ873" s="1030"/>
      <c r="BK873" s="1027">
        <v>2961</v>
      </c>
      <c r="BL873" s="1027"/>
      <c r="BM873" s="1027"/>
      <c r="BN873" s="1027"/>
      <c r="BO873" s="1027"/>
      <c r="BP873" s="1027"/>
      <c r="BQ873" s="1027"/>
      <c r="BU873" s="1"/>
    </row>
    <row r="874" spans="2:73" s="26" customFormat="1" ht="15" customHeight="1">
      <c r="B874" s="1045"/>
      <c r="C874" s="1035" t="s">
        <v>413</v>
      </c>
      <c r="D874" s="1036"/>
      <c r="E874" s="1036"/>
      <c r="F874" s="1036"/>
      <c r="G874" s="1036"/>
      <c r="H874" s="1036"/>
      <c r="I874" s="1036"/>
      <c r="J874" s="1036"/>
      <c r="K874" s="1037"/>
      <c r="L874" s="1027">
        <f>SUM(Q874:V874)</f>
        <v>9</v>
      </c>
      <c r="M874" s="1027"/>
      <c r="N874" s="1027"/>
      <c r="O874" s="1027"/>
      <c r="P874" s="1027"/>
      <c r="Q874" s="1027">
        <v>6</v>
      </c>
      <c r="R874" s="1027"/>
      <c r="S874" s="1027"/>
      <c r="T874" s="1028">
        <v>3</v>
      </c>
      <c r="U874" s="1029"/>
      <c r="V874" s="1030"/>
      <c r="W874" s="1028">
        <f>SUM(AD874:AM874)</f>
        <v>103</v>
      </c>
      <c r="X874" s="1029"/>
      <c r="Y874" s="1029"/>
      <c r="Z874" s="1029"/>
      <c r="AA874" s="1029"/>
      <c r="AB874" s="1029"/>
      <c r="AC874" s="1030"/>
      <c r="AD874" s="1028">
        <v>97</v>
      </c>
      <c r="AE874" s="1029"/>
      <c r="AF874" s="1029"/>
      <c r="AG874" s="1029"/>
      <c r="AH874" s="1029"/>
      <c r="AI874" s="1030"/>
      <c r="AJ874" s="1027">
        <v>6</v>
      </c>
      <c r="AK874" s="1027"/>
      <c r="AL874" s="1027"/>
      <c r="AM874" s="1027"/>
      <c r="AN874" s="1027">
        <f>SUM(AR874:AW874)</f>
        <v>15</v>
      </c>
      <c r="AO874" s="1027"/>
      <c r="AP874" s="1027"/>
      <c r="AQ874" s="1027"/>
      <c r="AR874" s="1027">
        <v>4</v>
      </c>
      <c r="AS874" s="1027"/>
      <c r="AT874" s="1027"/>
      <c r="AU874" s="1027">
        <v>11</v>
      </c>
      <c r="AV874" s="1027"/>
      <c r="AW874" s="1027"/>
      <c r="AX874" s="1028">
        <v>2</v>
      </c>
      <c r="AY874" s="1029"/>
      <c r="AZ874" s="1029"/>
      <c r="BA874" s="1030"/>
      <c r="BB874" s="1028">
        <v>21933</v>
      </c>
      <c r="BC874" s="1029"/>
      <c r="BD874" s="1029"/>
      <c r="BE874" s="1029"/>
      <c r="BF874" s="1029"/>
      <c r="BG874" s="1029"/>
      <c r="BH874" s="1029"/>
      <c r="BI874" s="1029"/>
      <c r="BJ874" s="1030"/>
      <c r="BK874" s="1027">
        <v>2929</v>
      </c>
      <c r="BL874" s="1027"/>
      <c r="BM874" s="1027"/>
      <c r="BN874" s="1027"/>
      <c r="BO874" s="1027"/>
      <c r="BP874" s="1027"/>
      <c r="BQ874" s="1027"/>
      <c r="BU874" s="1"/>
    </row>
    <row r="875" spans="2:73" s="26" customFormat="1" ht="15" customHeight="1">
      <c r="B875" s="1045"/>
      <c r="C875" s="1035" t="s">
        <v>414</v>
      </c>
      <c r="D875" s="1036"/>
      <c r="E875" s="1036"/>
      <c r="F875" s="1036"/>
      <c r="G875" s="1036"/>
      <c r="H875" s="1036"/>
      <c r="I875" s="1036"/>
      <c r="J875" s="1036"/>
      <c r="K875" s="1037"/>
      <c r="L875" s="1027">
        <f>SUM(Q875:V875)</f>
        <v>10</v>
      </c>
      <c r="M875" s="1027"/>
      <c r="N875" s="1027"/>
      <c r="O875" s="1027"/>
      <c r="P875" s="1027"/>
      <c r="Q875" s="1027">
        <v>8</v>
      </c>
      <c r="R875" s="1027"/>
      <c r="S875" s="1027"/>
      <c r="T875" s="1028">
        <v>2</v>
      </c>
      <c r="U875" s="1029"/>
      <c r="V875" s="1030"/>
      <c r="W875" s="1028">
        <f>SUM(AD875:AM875)</f>
        <v>229</v>
      </c>
      <c r="X875" s="1029"/>
      <c r="Y875" s="1029"/>
      <c r="Z875" s="1029"/>
      <c r="AA875" s="1029"/>
      <c r="AB875" s="1029"/>
      <c r="AC875" s="1030"/>
      <c r="AD875" s="1028">
        <v>221</v>
      </c>
      <c r="AE875" s="1029"/>
      <c r="AF875" s="1029"/>
      <c r="AG875" s="1029"/>
      <c r="AH875" s="1029"/>
      <c r="AI875" s="1030"/>
      <c r="AJ875" s="1027">
        <v>8</v>
      </c>
      <c r="AK875" s="1027"/>
      <c r="AL875" s="1027"/>
      <c r="AM875" s="1027"/>
      <c r="AN875" s="1027">
        <f>SUM(AR875:AW875)</f>
        <v>18</v>
      </c>
      <c r="AO875" s="1027"/>
      <c r="AP875" s="1027"/>
      <c r="AQ875" s="1027"/>
      <c r="AR875" s="1027">
        <v>6</v>
      </c>
      <c r="AS875" s="1027"/>
      <c r="AT875" s="1027"/>
      <c r="AU875" s="1027">
        <v>12</v>
      </c>
      <c r="AV875" s="1027"/>
      <c r="AW875" s="1027"/>
      <c r="AX875" s="1028">
        <v>2</v>
      </c>
      <c r="AY875" s="1029"/>
      <c r="AZ875" s="1029"/>
      <c r="BA875" s="1030"/>
      <c r="BB875" s="1028">
        <v>16425</v>
      </c>
      <c r="BC875" s="1029"/>
      <c r="BD875" s="1029"/>
      <c r="BE875" s="1029"/>
      <c r="BF875" s="1029"/>
      <c r="BG875" s="1029"/>
      <c r="BH875" s="1029"/>
      <c r="BI875" s="1029"/>
      <c r="BJ875" s="1030"/>
      <c r="BK875" s="1027">
        <v>3712</v>
      </c>
      <c r="BL875" s="1027"/>
      <c r="BM875" s="1027"/>
      <c r="BN875" s="1027"/>
      <c r="BO875" s="1027"/>
      <c r="BP875" s="1027"/>
      <c r="BQ875" s="1027"/>
      <c r="BU875" s="1"/>
    </row>
    <row r="876" spans="2:73" s="26" customFormat="1" ht="15" customHeight="1">
      <c r="B876" s="1045"/>
      <c r="C876" s="1035" t="s">
        <v>753</v>
      </c>
      <c r="D876" s="1036"/>
      <c r="E876" s="1036"/>
      <c r="F876" s="1036"/>
      <c r="G876" s="1036"/>
      <c r="H876" s="1036"/>
      <c r="I876" s="1036"/>
      <c r="J876" s="1036"/>
      <c r="K876" s="1037"/>
      <c r="L876" s="1027">
        <f>SUM(Q876:V876)</f>
        <v>1</v>
      </c>
      <c r="M876" s="1027"/>
      <c r="N876" s="1027"/>
      <c r="O876" s="1027"/>
      <c r="P876" s="1027"/>
      <c r="Q876" s="1027">
        <v>1</v>
      </c>
      <c r="R876" s="1027"/>
      <c r="S876" s="1027"/>
      <c r="T876" s="1028">
        <v>0</v>
      </c>
      <c r="U876" s="1029"/>
      <c r="V876" s="1030"/>
      <c r="W876" s="1028">
        <f>SUM(AD876:AM876)</f>
        <v>5</v>
      </c>
      <c r="X876" s="1029"/>
      <c r="Y876" s="1029"/>
      <c r="Z876" s="1029"/>
      <c r="AA876" s="1029"/>
      <c r="AB876" s="1029"/>
      <c r="AC876" s="1030"/>
      <c r="AD876" s="1028">
        <v>5</v>
      </c>
      <c r="AE876" s="1029"/>
      <c r="AF876" s="1029"/>
      <c r="AG876" s="1029"/>
      <c r="AH876" s="1029"/>
      <c r="AI876" s="1030"/>
      <c r="AJ876" s="1027">
        <v>0</v>
      </c>
      <c r="AK876" s="1027"/>
      <c r="AL876" s="1027"/>
      <c r="AM876" s="1027"/>
      <c r="AN876" s="1027">
        <f>SUM(AR876:AW876)</f>
        <v>1</v>
      </c>
      <c r="AO876" s="1027"/>
      <c r="AP876" s="1027"/>
      <c r="AQ876" s="1027"/>
      <c r="AR876" s="1027">
        <v>0</v>
      </c>
      <c r="AS876" s="1027"/>
      <c r="AT876" s="1027"/>
      <c r="AU876" s="1027">
        <v>1</v>
      </c>
      <c r="AV876" s="1027"/>
      <c r="AW876" s="1027"/>
      <c r="AX876" s="1028">
        <v>0</v>
      </c>
      <c r="AY876" s="1029"/>
      <c r="AZ876" s="1029"/>
      <c r="BA876" s="1030"/>
      <c r="BB876" s="1028">
        <v>2504</v>
      </c>
      <c r="BC876" s="1029"/>
      <c r="BD876" s="1029"/>
      <c r="BE876" s="1029"/>
      <c r="BF876" s="1029"/>
      <c r="BG876" s="1029"/>
      <c r="BH876" s="1029"/>
      <c r="BI876" s="1029"/>
      <c r="BJ876" s="1030"/>
      <c r="BK876" s="1027">
        <v>533</v>
      </c>
      <c r="BL876" s="1027"/>
      <c r="BM876" s="1027"/>
      <c r="BN876" s="1027"/>
      <c r="BO876" s="1027"/>
      <c r="BP876" s="1027"/>
      <c r="BQ876" s="1027"/>
      <c r="BU876" s="1"/>
    </row>
    <row r="877" spans="2:73" s="26" customFormat="1" ht="15" customHeight="1">
      <c r="B877" s="1045"/>
      <c r="C877" s="1035" t="s">
        <v>754</v>
      </c>
      <c r="D877" s="1036"/>
      <c r="E877" s="1036"/>
      <c r="F877" s="1036"/>
      <c r="G877" s="1036"/>
      <c r="H877" s="1036"/>
      <c r="I877" s="1036"/>
      <c r="J877" s="1036"/>
      <c r="K877" s="1037"/>
      <c r="L877" s="1027">
        <f>SUM(Q877:V877)</f>
        <v>2</v>
      </c>
      <c r="M877" s="1027"/>
      <c r="N877" s="1027"/>
      <c r="O877" s="1027"/>
      <c r="P877" s="1027"/>
      <c r="Q877" s="1027">
        <v>2</v>
      </c>
      <c r="R877" s="1027"/>
      <c r="S877" s="1027"/>
      <c r="T877" s="1028">
        <v>0</v>
      </c>
      <c r="U877" s="1029"/>
      <c r="V877" s="1030"/>
      <c r="W877" s="1028">
        <f>SUM(AD877:AM877)</f>
        <v>11</v>
      </c>
      <c r="X877" s="1029"/>
      <c r="Y877" s="1029"/>
      <c r="Z877" s="1029"/>
      <c r="AA877" s="1029"/>
      <c r="AB877" s="1029"/>
      <c r="AC877" s="1030"/>
      <c r="AD877" s="1028">
        <v>11</v>
      </c>
      <c r="AE877" s="1029"/>
      <c r="AF877" s="1029"/>
      <c r="AG877" s="1029"/>
      <c r="AH877" s="1029"/>
      <c r="AI877" s="1030"/>
      <c r="AJ877" s="1027">
        <v>0</v>
      </c>
      <c r="AK877" s="1027"/>
      <c r="AL877" s="1027"/>
      <c r="AM877" s="1027"/>
      <c r="AN877" s="1027">
        <f>SUM(AR877:AW877)</f>
        <v>2</v>
      </c>
      <c r="AO877" s="1027"/>
      <c r="AP877" s="1027"/>
      <c r="AQ877" s="1027"/>
      <c r="AR877" s="1027">
        <v>1</v>
      </c>
      <c r="AS877" s="1027"/>
      <c r="AT877" s="1027"/>
      <c r="AU877" s="1027">
        <v>1</v>
      </c>
      <c r="AV877" s="1027"/>
      <c r="AW877" s="1027"/>
      <c r="AX877" s="1028">
        <v>0</v>
      </c>
      <c r="AY877" s="1029"/>
      <c r="AZ877" s="1029"/>
      <c r="BA877" s="1030"/>
      <c r="BB877" s="1028">
        <v>2919</v>
      </c>
      <c r="BC877" s="1029"/>
      <c r="BD877" s="1029"/>
      <c r="BE877" s="1029"/>
      <c r="BF877" s="1029"/>
      <c r="BG877" s="1029"/>
      <c r="BH877" s="1029"/>
      <c r="BI877" s="1029"/>
      <c r="BJ877" s="1030"/>
      <c r="BK877" s="1027">
        <v>365</v>
      </c>
      <c r="BL877" s="1027"/>
      <c r="BM877" s="1027"/>
      <c r="BN877" s="1027"/>
      <c r="BO877" s="1027"/>
      <c r="BP877" s="1027"/>
      <c r="BQ877" s="1027"/>
      <c r="BU877" s="1"/>
    </row>
    <row r="878" spans="2:73" s="26" customFormat="1" ht="15" customHeight="1">
      <c r="B878" s="1045"/>
      <c r="C878" s="1035" t="s">
        <v>415</v>
      </c>
      <c r="D878" s="1036"/>
      <c r="E878" s="1036"/>
      <c r="F878" s="1036"/>
      <c r="G878" s="1036"/>
      <c r="H878" s="1036"/>
      <c r="I878" s="1036"/>
      <c r="J878" s="1036"/>
      <c r="K878" s="1037"/>
      <c r="L878" s="1027">
        <f>SUM(Q878:V878)</f>
        <v>12</v>
      </c>
      <c r="M878" s="1027"/>
      <c r="N878" s="1027"/>
      <c r="O878" s="1027"/>
      <c r="P878" s="1027"/>
      <c r="Q878" s="1027">
        <v>9</v>
      </c>
      <c r="R878" s="1027"/>
      <c r="S878" s="1027"/>
      <c r="T878" s="1028">
        <v>3</v>
      </c>
      <c r="U878" s="1029"/>
      <c r="V878" s="1030"/>
      <c r="W878" s="1028">
        <f>SUM(AD878:AM878)</f>
        <v>240</v>
      </c>
      <c r="X878" s="1029"/>
      <c r="Y878" s="1029"/>
      <c r="Z878" s="1029"/>
      <c r="AA878" s="1029"/>
      <c r="AB878" s="1029"/>
      <c r="AC878" s="1030"/>
      <c r="AD878" s="1028">
        <v>225</v>
      </c>
      <c r="AE878" s="1029"/>
      <c r="AF878" s="1029"/>
      <c r="AG878" s="1029"/>
      <c r="AH878" s="1029"/>
      <c r="AI878" s="1030"/>
      <c r="AJ878" s="1027">
        <v>15</v>
      </c>
      <c r="AK878" s="1027"/>
      <c r="AL878" s="1027"/>
      <c r="AM878" s="1027"/>
      <c r="AN878" s="1027">
        <f>SUM(AR878:AW878)</f>
        <v>21</v>
      </c>
      <c r="AO878" s="1027"/>
      <c r="AP878" s="1027"/>
      <c r="AQ878" s="1027"/>
      <c r="AR878" s="1027">
        <v>7</v>
      </c>
      <c r="AS878" s="1027"/>
      <c r="AT878" s="1027"/>
      <c r="AU878" s="1027">
        <v>14</v>
      </c>
      <c r="AV878" s="1027"/>
      <c r="AW878" s="1027"/>
      <c r="AX878" s="1028">
        <v>1</v>
      </c>
      <c r="AY878" s="1029"/>
      <c r="AZ878" s="1029"/>
      <c r="BA878" s="1030"/>
      <c r="BB878" s="1028">
        <v>22284</v>
      </c>
      <c r="BC878" s="1029"/>
      <c r="BD878" s="1029"/>
      <c r="BE878" s="1029"/>
      <c r="BF878" s="1029"/>
      <c r="BG878" s="1029"/>
      <c r="BH878" s="1029"/>
      <c r="BI878" s="1029"/>
      <c r="BJ878" s="1030"/>
      <c r="BK878" s="1027">
        <v>3880</v>
      </c>
      <c r="BL878" s="1027"/>
      <c r="BM878" s="1027"/>
      <c r="BN878" s="1027"/>
      <c r="BO878" s="1027"/>
      <c r="BP878" s="1027"/>
      <c r="BQ878" s="1027"/>
      <c r="BU878" s="1"/>
    </row>
    <row r="879" spans="2:73" s="26" customFormat="1" ht="15" customHeight="1">
      <c r="B879" s="1045"/>
      <c r="C879" s="1056" t="s">
        <v>749</v>
      </c>
      <c r="D879" s="1057"/>
      <c r="E879" s="1057"/>
      <c r="F879" s="1057"/>
      <c r="G879" s="1057"/>
      <c r="H879" s="1057"/>
      <c r="I879" s="1057"/>
      <c r="J879" s="1057"/>
      <c r="K879" s="1058"/>
      <c r="L879" s="1027">
        <f>SUM(Q879:V879)</f>
        <v>1</v>
      </c>
      <c r="M879" s="1027"/>
      <c r="N879" s="1027"/>
      <c r="O879" s="1027"/>
      <c r="P879" s="1027"/>
      <c r="Q879" s="1027">
        <v>1</v>
      </c>
      <c r="R879" s="1027"/>
      <c r="S879" s="1027"/>
      <c r="T879" s="1028">
        <v>0</v>
      </c>
      <c r="U879" s="1029"/>
      <c r="V879" s="1030"/>
      <c r="W879" s="1028">
        <f>SUM(AD879:AM879)</f>
        <v>8</v>
      </c>
      <c r="X879" s="1029"/>
      <c r="Y879" s="1029"/>
      <c r="Z879" s="1029"/>
      <c r="AA879" s="1029"/>
      <c r="AB879" s="1029"/>
      <c r="AC879" s="1030"/>
      <c r="AD879" s="1028">
        <v>8</v>
      </c>
      <c r="AE879" s="1029"/>
      <c r="AF879" s="1029"/>
      <c r="AG879" s="1029"/>
      <c r="AH879" s="1029"/>
      <c r="AI879" s="1030"/>
      <c r="AJ879" s="1027">
        <v>0</v>
      </c>
      <c r="AK879" s="1027"/>
      <c r="AL879" s="1027"/>
      <c r="AM879" s="1027"/>
      <c r="AN879" s="1027">
        <f>SUM(AR879:AW879)</f>
        <v>1</v>
      </c>
      <c r="AO879" s="1027"/>
      <c r="AP879" s="1027"/>
      <c r="AQ879" s="1027"/>
      <c r="AR879" s="1027">
        <v>0</v>
      </c>
      <c r="AS879" s="1027"/>
      <c r="AT879" s="1027"/>
      <c r="AU879" s="1027">
        <v>1</v>
      </c>
      <c r="AV879" s="1027"/>
      <c r="AW879" s="1027"/>
      <c r="AX879" s="1028">
        <v>0</v>
      </c>
      <c r="AY879" s="1029"/>
      <c r="AZ879" s="1029"/>
      <c r="BA879" s="1030"/>
      <c r="BB879" s="1028">
        <v>2814</v>
      </c>
      <c r="BC879" s="1029"/>
      <c r="BD879" s="1029"/>
      <c r="BE879" s="1029"/>
      <c r="BF879" s="1029"/>
      <c r="BG879" s="1029"/>
      <c r="BH879" s="1029"/>
      <c r="BI879" s="1029"/>
      <c r="BJ879" s="1030"/>
      <c r="BK879" s="1027">
        <v>376</v>
      </c>
      <c r="BL879" s="1027"/>
      <c r="BM879" s="1027"/>
      <c r="BN879" s="1027"/>
      <c r="BO879" s="1027"/>
      <c r="BP879" s="1027"/>
      <c r="BQ879" s="1027"/>
      <c r="BU879" s="1"/>
    </row>
    <row r="880" spans="2:73" s="26" customFormat="1" ht="15" customHeight="1" thickBot="1">
      <c r="B880" s="1045"/>
      <c r="C880" s="1059" t="s">
        <v>416</v>
      </c>
      <c r="D880" s="1060"/>
      <c r="E880" s="1060"/>
      <c r="F880" s="1060"/>
      <c r="G880" s="1060"/>
      <c r="H880" s="1060"/>
      <c r="I880" s="1060"/>
      <c r="J880" s="1060"/>
      <c r="K880" s="1061"/>
      <c r="L880" s="1031">
        <f>SUM(Q880:V880)</f>
        <v>15</v>
      </c>
      <c r="M880" s="1031"/>
      <c r="N880" s="1031"/>
      <c r="O880" s="1031"/>
      <c r="P880" s="1031"/>
      <c r="Q880" s="1031">
        <v>12</v>
      </c>
      <c r="R880" s="1031"/>
      <c r="S880" s="1031"/>
      <c r="T880" s="1032">
        <v>3</v>
      </c>
      <c r="U880" s="1033"/>
      <c r="V880" s="1034"/>
      <c r="W880" s="1032">
        <f>SUM(AD880:AM880)</f>
        <v>377</v>
      </c>
      <c r="X880" s="1033"/>
      <c r="Y880" s="1033"/>
      <c r="Z880" s="1033"/>
      <c r="AA880" s="1033"/>
      <c r="AB880" s="1033"/>
      <c r="AC880" s="1034"/>
      <c r="AD880" s="1032">
        <v>364</v>
      </c>
      <c r="AE880" s="1033"/>
      <c r="AF880" s="1033"/>
      <c r="AG880" s="1033"/>
      <c r="AH880" s="1033"/>
      <c r="AI880" s="1034"/>
      <c r="AJ880" s="1031">
        <v>13</v>
      </c>
      <c r="AK880" s="1031"/>
      <c r="AL880" s="1031"/>
      <c r="AM880" s="1031"/>
      <c r="AN880" s="1031">
        <f>SUM(AR880:AW880)</f>
        <v>26</v>
      </c>
      <c r="AO880" s="1031"/>
      <c r="AP880" s="1031"/>
      <c r="AQ880" s="1031"/>
      <c r="AR880" s="1031">
        <v>7</v>
      </c>
      <c r="AS880" s="1031"/>
      <c r="AT880" s="1031"/>
      <c r="AU880" s="1031">
        <v>19</v>
      </c>
      <c r="AV880" s="1031"/>
      <c r="AW880" s="1031"/>
      <c r="AX880" s="1032">
        <v>2</v>
      </c>
      <c r="AY880" s="1033"/>
      <c r="AZ880" s="1033"/>
      <c r="BA880" s="1034"/>
      <c r="BB880" s="1032">
        <v>35891</v>
      </c>
      <c r="BC880" s="1033"/>
      <c r="BD880" s="1033"/>
      <c r="BE880" s="1033"/>
      <c r="BF880" s="1033"/>
      <c r="BG880" s="1033"/>
      <c r="BH880" s="1033"/>
      <c r="BI880" s="1033"/>
      <c r="BJ880" s="1034"/>
      <c r="BK880" s="1031">
        <v>5154</v>
      </c>
      <c r="BL880" s="1031"/>
      <c r="BM880" s="1031"/>
      <c r="BN880" s="1031"/>
      <c r="BO880" s="1031"/>
      <c r="BP880" s="1031"/>
      <c r="BQ880" s="1031"/>
      <c r="BU880" s="1"/>
    </row>
    <row r="881" spans="1:73" s="26" customFormat="1" ht="15" customHeight="1" thickTop="1">
      <c r="B881" s="1042" t="s">
        <v>423</v>
      </c>
      <c r="C881" s="1043"/>
      <c r="D881" s="1043"/>
      <c r="E881" s="1043"/>
      <c r="F881" s="1043"/>
      <c r="G881" s="1043"/>
      <c r="H881" s="1043"/>
      <c r="I881" s="1043"/>
      <c r="J881" s="1043"/>
      <c r="K881" s="1044"/>
      <c r="L881" s="1038">
        <f>SUM(L882:P886)</f>
        <v>46</v>
      </c>
      <c r="M881" s="1038"/>
      <c r="N881" s="1038"/>
      <c r="O881" s="1038"/>
      <c r="P881" s="1038"/>
      <c r="Q881" s="1038">
        <f>SUM(Q882:S886)</f>
        <v>36</v>
      </c>
      <c r="R881" s="1038"/>
      <c r="S881" s="1038"/>
      <c r="T881" s="1039">
        <f>SUM(T882:V886)</f>
        <v>10</v>
      </c>
      <c r="U881" s="1040"/>
      <c r="V881" s="1041"/>
      <c r="W881" s="1039">
        <f>SUM(AD881:AM881)</f>
        <v>1255</v>
      </c>
      <c r="X881" s="1040"/>
      <c r="Y881" s="1040"/>
      <c r="Z881" s="1040"/>
      <c r="AA881" s="1040"/>
      <c r="AB881" s="1040"/>
      <c r="AC881" s="1041"/>
      <c r="AD881" s="1039">
        <f>SUM(AD882:AG886)</f>
        <v>1223</v>
      </c>
      <c r="AE881" s="1040"/>
      <c r="AF881" s="1040"/>
      <c r="AG881" s="1040"/>
      <c r="AH881" s="1040"/>
      <c r="AI881" s="1041"/>
      <c r="AJ881" s="1038">
        <f>SUM(AJ882:AM886)</f>
        <v>32</v>
      </c>
      <c r="AK881" s="1038"/>
      <c r="AL881" s="1038"/>
      <c r="AM881" s="1038"/>
      <c r="AN881" s="1038">
        <f>SUM(AN882:AQ886)</f>
        <v>127</v>
      </c>
      <c r="AO881" s="1038"/>
      <c r="AP881" s="1038"/>
      <c r="AQ881" s="1038"/>
      <c r="AR881" s="1038">
        <f>SUM(AR882:AT886)</f>
        <v>59</v>
      </c>
      <c r="AS881" s="1038"/>
      <c r="AT881" s="1038"/>
      <c r="AU881" s="1038">
        <f>SUM(AU882:AW886)</f>
        <v>68</v>
      </c>
      <c r="AV881" s="1038"/>
      <c r="AW881" s="1038"/>
      <c r="AX881" s="1039">
        <f>SUM(AX882:BA886)</f>
        <v>12</v>
      </c>
      <c r="AY881" s="1040"/>
      <c r="AZ881" s="1040"/>
      <c r="BA881" s="1041"/>
      <c r="BB881" s="1039">
        <f>SUM(BB882:BH886)</f>
        <v>174088</v>
      </c>
      <c r="BC881" s="1040"/>
      <c r="BD881" s="1040"/>
      <c r="BE881" s="1040"/>
      <c r="BF881" s="1040"/>
      <c r="BG881" s="1040"/>
      <c r="BH881" s="1040"/>
      <c r="BI881" s="1040"/>
      <c r="BJ881" s="1041"/>
      <c r="BK881" s="1038">
        <f>SUM(BK882:BP886)</f>
        <v>22760</v>
      </c>
      <c r="BL881" s="1038"/>
      <c r="BM881" s="1038"/>
      <c r="BN881" s="1038"/>
      <c r="BO881" s="1038"/>
      <c r="BP881" s="1038"/>
      <c r="BQ881" s="1038"/>
      <c r="BU881" s="1"/>
    </row>
    <row r="882" spans="1:73" s="26" customFormat="1" ht="15" customHeight="1">
      <c r="B882" s="1045"/>
      <c r="C882" s="1046" t="s">
        <v>750</v>
      </c>
      <c r="D882" s="1047"/>
      <c r="E882" s="1047"/>
      <c r="F882" s="1047"/>
      <c r="G882" s="1047"/>
      <c r="H882" s="1047"/>
      <c r="I882" s="1047"/>
      <c r="J882" s="1047"/>
      <c r="K882" s="1048"/>
      <c r="L882" s="1023">
        <f>SUM(Q882:V882)</f>
        <v>21</v>
      </c>
      <c r="M882" s="1023"/>
      <c r="N882" s="1023"/>
      <c r="O882" s="1023"/>
      <c r="P882" s="1023"/>
      <c r="Q882" s="1023">
        <v>18</v>
      </c>
      <c r="R882" s="1023"/>
      <c r="S882" s="1023"/>
      <c r="T882" s="1023">
        <v>3</v>
      </c>
      <c r="U882" s="1023"/>
      <c r="V882" s="1023"/>
      <c r="W882" s="1024">
        <f>SUM(AD882:AM882)</f>
        <v>665</v>
      </c>
      <c r="X882" s="1025"/>
      <c r="Y882" s="1025"/>
      <c r="Z882" s="1025"/>
      <c r="AA882" s="1025"/>
      <c r="AB882" s="1025"/>
      <c r="AC882" s="1026"/>
      <c r="AD882" s="1024">
        <v>649</v>
      </c>
      <c r="AE882" s="1025"/>
      <c r="AF882" s="1025"/>
      <c r="AG882" s="1025"/>
      <c r="AH882" s="1025"/>
      <c r="AI882" s="1026"/>
      <c r="AJ882" s="1023">
        <v>16</v>
      </c>
      <c r="AK882" s="1023"/>
      <c r="AL882" s="1023"/>
      <c r="AM882" s="1023"/>
      <c r="AN882" s="1023">
        <f>SUM(AR882:AW882)</f>
        <v>49</v>
      </c>
      <c r="AO882" s="1023"/>
      <c r="AP882" s="1023"/>
      <c r="AQ882" s="1023"/>
      <c r="AR882" s="1023">
        <v>25</v>
      </c>
      <c r="AS882" s="1023"/>
      <c r="AT882" s="1023"/>
      <c r="AU882" s="1023">
        <v>24</v>
      </c>
      <c r="AV882" s="1023"/>
      <c r="AW882" s="1023"/>
      <c r="AX882" s="1024">
        <v>2</v>
      </c>
      <c r="AY882" s="1025"/>
      <c r="AZ882" s="1025"/>
      <c r="BA882" s="1026"/>
      <c r="BB882" s="1024">
        <v>39453</v>
      </c>
      <c r="BC882" s="1025"/>
      <c r="BD882" s="1025"/>
      <c r="BE882" s="1025"/>
      <c r="BF882" s="1025"/>
      <c r="BG882" s="1025"/>
      <c r="BH882" s="1025"/>
      <c r="BI882" s="1025"/>
      <c r="BJ882" s="1026"/>
      <c r="BK882" s="1023">
        <v>6719</v>
      </c>
      <c r="BL882" s="1023"/>
      <c r="BM882" s="1023"/>
      <c r="BN882" s="1023"/>
      <c r="BO882" s="1023"/>
      <c r="BP882" s="1023"/>
      <c r="BQ882" s="1023"/>
      <c r="BU882" s="1"/>
    </row>
    <row r="883" spans="1:73" s="26" customFormat="1" ht="15" customHeight="1">
      <c r="B883" s="1045"/>
      <c r="C883" s="1035" t="s">
        <v>417</v>
      </c>
      <c r="D883" s="1036"/>
      <c r="E883" s="1036"/>
      <c r="F883" s="1036"/>
      <c r="G883" s="1036"/>
      <c r="H883" s="1036"/>
      <c r="I883" s="1036"/>
      <c r="J883" s="1036"/>
      <c r="K883" s="1037"/>
      <c r="L883" s="1027">
        <f>SUM(Q883:V883)</f>
        <v>4</v>
      </c>
      <c r="M883" s="1027"/>
      <c r="N883" s="1027"/>
      <c r="O883" s="1027"/>
      <c r="P883" s="1027"/>
      <c r="Q883" s="1027">
        <v>3</v>
      </c>
      <c r="R883" s="1027"/>
      <c r="S883" s="1027"/>
      <c r="T883" s="1027">
        <v>1</v>
      </c>
      <c r="U883" s="1027"/>
      <c r="V883" s="1027"/>
      <c r="W883" s="1028">
        <f>SUM(AD883:AM883)</f>
        <v>88</v>
      </c>
      <c r="X883" s="1029"/>
      <c r="Y883" s="1029"/>
      <c r="Z883" s="1029"/>
      <c r="AA883" s="1029"/>
      <c r="AB883" s="1029"/>
      <c r="AC883" s="1030"/>
      <c r="AD883" s="1028">
        <v>87</v>
      </c>
      <c r="AE883" s="1029"/>
      <c r="AF883" s="1029"/>
      <c r="AG883" s="1029"/>
      <c r="AH883" s="1029"/>
      <c r="AI883" s="1030"/>
      <c r="AJ883" s="1027">
        <v>1</v>
      </c>
      <c r="AK883" s="1027"/>
      <c r="AL883" s="1027"/>
      <c r="AM883" s="1027"/>
      <c r="AN883" s="1027">
        <f>SUM(AR883:AW883)</f>
        <v>16</v>
      </c>
      <c r="AO883" s="1027"/>
      <c r="AP883" s="1027"/>
      <c r="AQ883" s="1027"/>
      <c r="AR883" s="1027">
        <v>6</v>
      </c>
      <c r="AS883" s="1027"/>
      <c r="AT883" s="1027"/>
      <c r="AU883" s="1027">
        <v>10</v>
      </c>
      <c r="AV883" s="1027"/>
      <c r="AW883" s="1027"/>
      <c r="AX883" s="1028">
        <v>2</v>
      </c>
      <c r="AY883" s="1029"/>
      <c r="AZ883" s="1029"/>
      <c r="BA883" s="1030"/>
      <c r="BB883" s="1028">
        <v>30736</v>
      </c>
      <c r="BC883" s="1029"/>
      <c r="BD883" s="1029"/>
      <c r="BE883" s="1029"/>
      <c r="BF883" s="1029"/>
      <c r="BG883" s="1029"/>
      <c r="BH883" s="1029"/>
      <c r="BI883" s="1029"/>
      <c r="BJ883" s="1030"/>
      <c r="BK883" s="1027">
        <v>3333</v>
      </c>
      <c r="BL883" s="1027"/>
      <c r="BM883" s="1027"/>
      <c r="BN883" s="1027"/>
      <c r="BO883" s="1027"/>
      <c r="BP883" s="1027"/>
      <c r="BQ883" s="1027"/>
      <c r="BU883" s="2"/>
    </row>
    <row r="884" spans="1:73" s="26" customFormat="1" ht="15" customHeight="1">
      <c r="B884" s="1045"/>
      <c r="C884" s="1035" t="s">
        <v>418</v>
      </c>
      <c r="D884" s="1036"/>
      <c r="E884" s="1036"/>
      <c r="F884" s="1036"/>
      <c r="G884" s="1036"/>
      <c r="H884" s="1036"/>
      <c r="I884" s="1036"/>
      <c r="J884" s="1036"/>
      <c r="K884" s="1037"/>
      <c r="L884" s="1027">
        <f>SUM(Q884:V884)</f>
        <v>5</v>
      </c>
      <c r="M884" s="1027"/>
      <c r="N884" s="1027"/>
      <c r="O884" s="1027"/>
      <c r="P884" s="1027"/>
      <c r="Q884" s="1027">
        <v>3</v>
      </c>
      <c r="R884" s="1027"/>
      <c r="S884" s="1027"/>
      <c r="T884" s="1027">
        <v>2</v>
      </c>
      <c r="U884" s="1027"/>
      <c r="V884" s="1027"/>
      <c r="W884" s="1028">
        <f>SUM(AD884:AM884)</f>
        <v>110</v>
      </c>
      <c r="X884" s="1029"/>
      <c r="Y884" s="1029"/>
      <c r="Z884" s="1029"/>
      <c r="AA884" s="1029"/>
      <c r="AB884" s="1029"/>
      <c r="AC884" s="1030"/>
      <c r="AD884" s="1028">
        <v>104</v>
      </c>
      <c r="AE884" s="1029"/>
      <c r="AF884" s="1029"/>
      <c r="AG884" s="1029"/>
      <c r="AH884" s="1029"/>
      <c r="AI884" s="1030"/>
      <c r="AJ884" s="1027">
        <v>6</v>
      </c>
      <c r="AK884" s="1027"/>
      <c r="AL884" s="1027"/>
      <c r="AM884" s="1027"/>
      <c r="AN884" s="1027">
        <f>SUM(AR884:AW884)</f>
        <v>16</v>
      </c>
      <c r="AO884" s="1027"/>
      <c r="AP884" s="1027"/>
      <c r="AQ884" s="1027"/>
      <c r="AR884" s="1027">
        <v>7</v>
      </c>
      <c r="AS884" s="1027"/>
      <c r="AT884" s="1027"/>
      <c r="AU884" s="1027">
        <v>9</v>
      </c>
      <c r="AV884" s="1027"/>
      <c r="AW884" s="1027"/>
      <c r="AX884" s="1028">
        <v>3</v>
      </c>
      <c r="AY884" s="1029"/>
      <c r="AZ884" s="1029"/>
      <c r="BA884" s="1030"/>
      <c r="BB884" s="1028">
        <v>23079</v>
      </c>
      <c r="BC884" s="1029"/>
      <c r="BD884" s="1029"/>
      <c r="BE884" s="1029"/>
      <c r="BF884" s="1029"/>
      <c r="BG884" s="1029"/>
      <c r="BH884" s="1029"/>
      <c r="BI884" s="1029"/>
      <c r="BJ884" s="1030"/>
      <c r="BK884" s="1027">
        <v>3210</v>
      </c>
      <c r="BL884" s="1027"/>
      <c r="BM884" s="1027"/>
      <c r="BN884" s="1027"/>
      <c r="BO884" s="1027"/>
      <c r="BP884" s="1027"/>
      <c r="BQ884" s="1027"/>
    </row>
    <row r="885" spans="1:73" s="26" customFormat="1" ht="15" customHeight="1">
      <c r="B885" s="1045"/>
      <c r="C885" s="1035" t="s">
        <v>419</v>
      </c>
      <c r="D885" s="1036"/>
      <c r="E885" s="1036"/>
      <c r="F885" s="1036"/>
      <c r="G885" s="1036"/>
      <c r="H885" s="1036"/>
      <c r="I885" s="1036"/>
      <c r="J885" s="1036"/>
      <c r="K885" s="1037"/>
      <c r="L885" s="1027">
        <f>SUM(Q885:V885)</f>
        <v>8</v>
      </c>
      <c r="M885" s="1027"/>
      <c r="N885" s="1027"/>
      <c r="O885" s="1027"/>
      <c r="P885" s="1027"/>
      <c r="Q885" s="1027">
        <v>6</v>
      </c>
      <c r="R885" s="1027"/>
      <c r="S885" s="1027"/>
      <c r="T885" s="1027">
        <v>2</v>
      </c>
      <c r="U885" s="1027"/>
      <c r="V885" s="1027"/>
      <c r="W885" s="1028">
        <f>SUM(AD885:AM885)</f>
        <v>218</v>
      </c>
      <c r="X885" s="1029"/>
      <c r="Y885" s="1029"/>
      <c r="Z885" s="1029"/>
      <c r="AA885" s="1029"/>
      <c r="AB885" s="1029"/>
      <c r="AC885" s="1030"/>
      <c r="AD885" s="1028">
        <v>213</v>
      </c>
      <c r="AE885" s="1029"/>
      <c r="AF885" s="1029"/>
      <c r="AG885" s="1029"/>
      <c r="AH885" s="1029"/>
      <c r="AI885" s="1030"/>
      <c r="AJ885" s="1027">
        <v>5</v>
      </c>
      <c r="AK885" s="1027"/>
      <c r="AL885" s="1027"/>
      <c r="AM885" s="1027"/>
      <c r="AN885" s="1027">
        <f>SUM(AR885:AW885)</f>
        <v>21</v>
      </c>
      <c r="AO885" s="1027"/>
      <c r="AP885" s="1027"/>
      <c r="AQ885" s="1027"/>
      <c r="AR885" s="1027">
        <v>10</v>
      </c>
      <c r="AS885" s="1027"/>
      <c r="AT885" s="1027"/>
      <c r="AU885" s="1027">
        <v>11</v>
      </c>
      <c r="AV885" s="1027"/>
      <c r="AW885" s="1027"/>
      <c r="AX885" s="1028">
        <v>2</v>
      </c>
      <c r="AY885" s="1029"/>
      <c r="AZ885" s="1029"/>
      <c r="BA885" s="1030"/>
      <c r="BB885" s="1028">
        <v>30736</v>
      </c>
      <c r="BC885" s="1029"/>
      <c r="BD885" s="1029"/>
      <c r="BE885" s="1029"/>
      <c r="BF885" s="1029"/>
      <c r="BG885" s="1029"/>
      <c r="BH885" s="1029"/>
      <c r="BI885" s="1029"/>
      <c r="BJ885" s="1030"/>
      <c r="BK885" s="1027">
        <v>4862</v>
      </c>
      <c r="BL885" s="1027"/>
      <c r="BM885" s="1027"/>
      <c r="BN885" s="1027"/>
      <c r="BO885" s="1027"/>
      <c r="BP885" s="1027"/>
      <c r="BQ885" s="1027"/>
    </row>
    <row r="886" spans="1:73" s="26" customFormat="1" ht="15" customHeight="1">
      <c r="B886" s="1045"/>
      <c r="C886" s="1049" t="s">
        <v>420</v>
      </c>
      <c r="D886" s="1050"/>
      <c r="E886" s="1050"/>
      <c r="F886" s="1050"/>
      <c r="G886" s="1050"/>
      <c r="H886" s="1050"/>
      <c r="I886" s="1050"/>
      <c r="J886" s="1050"/>
      <c r="K886" s="1051"/>
      <c r="L886" s="1052">
        <f>SUM(Q886:V886)</f>
        <v>8</v>
      </c>
      <c r="M886" s="1052"/>
      <c r="N886" s="1052"/>
      <c r="O886" s="1052"/>
      <c r="P886" s="1052"/>
      <c r="Q886" s="1052">
        <v>6</v>
      </c>
      <c r="R886" s="1052"/>
      <c r="S886" s="1052"/>
      <c r="T886" s="1052">
        <v>2</v>
      </c>
      <c r="U886" s="1052"/>
      <c r="V886" s="1052"/>
      <c r="W886" s="1053">
        <f>SUM(AD886:AM886)</f>
        <v>174</v>
      </c>
      <c r="X886" s="1054"/>
      <c r="Y886" s="1054"/>
      <c r="Z886" s="1054"/>
      <c r="AA886" s="1054"/>
      <c r="AB886" s="1054"/>
      <c r="AC886" s="1055"/>
      <c r="AD886" s="1053">
        <v>170</v>
      </c>
      <c r="AE886" s="1054"/>
      <c r="AF886" s="1054"/>
      <c r="AG886" s="1054"/>
      <c r="AH886" s="1054"/>
      <c r="AI886" s="1055"/>
      <c r="AJ886" s="1052">
        <v>4</v>
      </c>
      <c r="AK886" s="1052"/>
      <c r="AL886" s="1052"/>
      <c r="AM886" s="1052"/>
      <c r="AN886" s="1052">
        <f>SUM(AR886:AW886)</f>
        <v>25</v>
      </c>
      <c r="AO886" s="1052"/>
      <c r="AP886" s="1052"/>
      <c r="AQ886" s="1052"/>
      <c r="AR886" s="1052">
        <v>11</v>
      </c>
      <c r="AS886" s="1052"/>
      <c r="AT886" s="1052"/>
      <c r="AU886" s="1052">
        <v>14</v>
      </c>
      <c r="AV886" s="1052"/>
      <c r="AW886" s="1052"/>
      <c r="AX886" s="1053">
        <v>3</v>
      </c>
      <c r="AY886" s="1054"/>
      <c r="AZ886" s="1054"/>
      <c r="BA886" s="1055"/>
      <c r="BB886" s="1053">
        <v>50084</v>
      </c>
      <c r="BC886" s="1054"/>
      <c r="BD886" s="1054"/>
      <c r="BE886" s="1054"/>
      <c r="BF886" s="1054"/>
      <c r="BG886" s="1054"/>
      <c r="BH886" s="1054"/>
      <c r="BI886" s="1054"/>
      <c r="BJ886" s="1055"/>
      <c r="BK886" s="1052">
        <v>4636</v>
      </c>
      <c r="BL886" s="1052"/>
      <c r="BM886" s="1052"/>
      <c r="BN886" s="1052"/>
      <c r="BO886" s="1052"/>
      <c r="BP886" s="1052"/>
      <c r="BQ886" s="1052"/>
    </row>
    <row r="887" spans="1:73" s="26" customFormat="1" ht="15" customHeight="1">
      <c r="B887" s="89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983" t="s">
        <v>977</v>
      </c>
      <c r="AR887" s="983"/>
      <c r="AS887" s="983"/>
      <c r="AT887" s="983"/>
      <c r="AU887" s="983"/>
      <c r="AV887" s="983"/>
      <c r="AW887" s="983"/>
      <c r="AX887" s="983"/>
      <c r="AY887" s="983"/>
      <c r="AZ887" s="983"/>
      <c r="BA887" s="983"/>
      <c r="BB887" s="983"/>
      <c r="BC887" s="983"/>
      <c r="BD887" s="983"/>
      <c r="BE887" s="983"/>
      <c r="BF887" s="983"/>
      <c r="BG887" s="983"/>
      <c r="BH887" s="983"/>
      <c r="BI887" s="983"/>
      <c r="BJ887" s="983"/>
      <c r="BK887" s="983"/>
      <c r="BL887" s="983"/>
      <c r="BM887" s="983"/>
      <c r="BN887" s="983"/>
      <c r="BO887" s="983"/>
      <c r="BP887" s="983"/>
      <c r="BQ887" s="983"/>
    </row>
    <row r="888" spans="1:73" ht="15" customHeight="1">
      <c r="A888" s="4" t="s">
        <v>425</v>
      </c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11" t="s">
        <v>978</v>
      </c>
    </row>
    <row r="889" spans="1:73" ht="3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11"/>
    </row>
    <row r="890" spans="1:73" ht="15" customHeight="1">
      <c r="B890" s="127" t="s">
        <v>503</v>
      </c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20"/>
      <c r="T890" s="127" t="s">
        <v>391</v>
      </c>
      <c r="U890" s="119"/>
      <c r="V890" s="119"/>
      <c r="W890" s="119"/>
      <c r="X890" s="119"/>
      <c r="Y890" s="119"/>
      <c r="Z890" s="119"/>
      <c r="AA890" s="119"/>
      <c r="AB890" s="120"/>
      <c r="AC890" s="157" t="s">
        <v>427</v>
      </c>
      <c r="AD890" s="158"/>
      <c r="AE890" s="158"/>
      <c r="AF890" s="158"/>
      <c r="AG890" s="158"/>
      <c r="AH890" s="158"/>
      <c r="AI890" s="158"/>
      <c r="AJ890" s="158"/>
      <c r="AK890" s="158"/>
      <c r="AL890" s="158"/>
      <c r="AM890" s="158"/>
      <c r="AN890" s="158"/>
      <c r="AO890" s="158"/>
      <c r="AP890" s="158"/>
      <c r="AQ890" s="158"/>
      <c r="AR890" s="158"/>
      <c r="AS890" s="158"/>
      <c r="AT890" s="158"/>
      <c r="AU890" s="158"/>
      <c r="AV890" s="158"/>
      <c r="AW890" s="143"/>
      <c r="AX890" s="127" t="s">
        <v>397</v>
      </c>
      <c r="AY890" s="119"/>
      <c r="AZ890" s="119"/>
      <c r="BA890" s="119"/>
      <c r="BB890" s="119"/>
      <c r="BC890" s="119"/>
      <c r="BD890" s="119"/>
      <c r="BE890" s="119"/>
      <c r="BF890" s="119"/>
      <c r="BG890" s="120"/>
      <c r="BH890" s="127" t="s">
        <v>395</v>
      </c>
      <c r="BI890" s="119"/>
      <c r="BJ890" s="119"/>
      <c r="BK890" s="119"/>
      <c r="BL890" s="119"/>
      <c r="BM890" s="119"/>
      <c r="BN890" s="119"/>
      <c r="BO890" s="119"/>
      <c r="BP890" s="119"/>
      <c r="BQ890" s="120"/>
    </row>
    <row r="891" spans="1:73" ht="15" customHeight="1">
      <c r="B891" s="137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362"/>
      <c r="T891" s="137"/>
      <c r="U891" s="138"/>
      <c r="V891" s="138"/>
      <c r="W891" s="138"/>
      <c r="X891" s="138"/>
      <c r="Y891" s="138"/>
      <c r="Z891" s="138"/>
      <c r="AA891" s="138"/>
      <c r="AB891" s="362"/>
      <c r="AC891" s="157" t="s">
        <v>558</v>
      </c>
      <c r="AD891" s="158"/>
      <c r="AE891" s="158"/>
      <c r="AF891" s="158"/>
      <c r="AG891" s="158"/>
      <c r="AH891" s="158"/>
      <c r="AI891" s="143"/>
      <c r="AJ891" s="157" t="s">
        <v>559</v>
      </c>
      <c r="AK891" s="158"/>
      <c r="AL891" s="158"/>
      <c r="AM891" s="158"/>
      <c r="AN891" s="158"/>
      <c r="AO891" s="158"/>
      <c r="AP891" s="143"/>
      <c r="AQ891" s="157" t="s">
        <v>560</v>
      </c>
      <c r="AR891" s="158"/>
      <c r="AS891" s="158"/>
      <c r="AT891" s="158"/>
      <c r="AU891" s="158"/>
      <c r="AV891" s="158"/>
      <c r="AW891" s="143"/>
      <c r="AX891" s="137"/>
      <c r="AY891" s="138"/>
      <c r="AZ891" s="138"/>
      <c r="BA891" s="138"/>
      <c r="BB891" s="138"/>
      <c r="BC891" s="138"/>
      <c r="BD891" s="138"/>
      <c r="BE891" s="138"/>
      <c r="BF891" s="138"/>
      <c r="BG891" s="362"/>
      <c r="BH891" s="137"/>
      <c r="BI891" s="138"/>
      <c r="BJ891" s="138"/>
      <c r="BK891" s="138"/>
      <c r="BL891" s="138"/>
      <c r="BM891" s="138"/>
      <c r="BN891" s="138"/>
      <c r="BO891" s="138"/>
      <c r="BP891" s="138"/>
      <c r="BQ891" s="362"/>
    </row>
    <row r="892" spans="1:73" ht="15" customHeight="1">
      <c r="B892" s="458" t="s">
        <v>426</v>
      </c>
      <c r="C892" s="459"/>
      <c r="D892" s="459"/>
      <c r="E892" s="459"/>
      <c r="F892" s="459"/>
      <c r="G892" s="459"/>
      <c r="H892" s="459"/>
      <c r="I892" s="459"/>
      <c r="J892" s="459"/>
      <c r="K892" s="459"/>
      <c r="L892" s="459"/>
      <c r="M892" s="459"/>
      <c r="N892" s="459"/>
      <c r="O892" s="459"/>
      <c r="P892" s="459"/>
      <c r="Q892" s="459"/>
      <c r="R892" s="459"/>
      <c r="S892" s="460"/>
      <c r="T892" s="157">
        <v>19</v>
      </c>
      <c r="U892" s="158"/>
      <c r="V892" s="158"/>
      <c r="W892" s="158"/>
      <c r="X892" s="158"/>
      <c r="Y892" s="158"/>
      <c r="Z892" s="158"/>
      <c r="AA892" s="158"/>
      <c r="AB892" s="143"/>
      <c r="AC892" s="157">
        <v>748</v>
      </c>
      <c r="AD892" s="158"/>
      <c r="AE892" s="158"/>
      <c r="AF892" s="158"/>
      <c r="AG892" s="158"/>
      <c r="AH892" s="158"/>
      <c r="AI892" s="143"/>
      <c r="AJ892" s="157">
        <v>360</v>
      </c>
      <c r="AK892" s="158"/>
      <c r="AL892" s="158"/>
      <c r="AM892" s="158"/>
      <c r="AN892" s="158"/>
      <c r="AO892" s="158"/>
      <c r="AP892" s="143"/>
      <c r="AQ892" s="157">
        <v>388</v>
      </c>
      <c r="AR892" s="158"/>
      <c r="AS892" s="158"/>
      <c r="AT892" s="158"/>
      <c r="AU892" s="158"/>
      <c r="AV892" s="158"/>
      <c r="AW892" s="143"/>
      <c r="AX892" s="157">
        <v>58</v>
      </c>
      <c r="AY892" s="158"/>
      <c r="AZ892" s="158"/>
      <c r="BA892" s="158"/>
      <c r="BB892" s="158"/>
      <c r="BC892" s="158"/>
      <c r="BD892" s="158"/>
      <c r="BE892" s="158"/>
      <c r="BF892" s="158"/>
      <c r="BG892" s="143"/>
      <c r="BH892" s="157">
        <v>10</v>
      </c>
      <c r="BI892" s="158"/>
      <c r="BJ892" s="158"/>
      <c r="BK892" s="158"/>
      <c r="BL892" s="158"/>
      <c r="BM892" s="158"/>
      <c r="BN892" s="158"/>
      <c r="BO892" s="158"/>
      <c r="BP892" s="158"/>
      <c r="BQ892" s="143"/>
    </row>
    <row r="893" spans="1:73" ht="15" customHeight="1">
      <c r="B893" s="18"/>
      <c r="C893" s="18"/>
      <c r="D893" s="18"/>
      <c r="Z893" s="21"/>
      <c r="BQ893" s="16" t="s">
        <v>474</v>
      </c>
    </row>
    <row r="894" spans="1:73" ht="15" customHeight="1">
      <c r="A894" s="14" t="s">
        <v>428</v>
      </c>
      <c r="B894" s="18"/>
      <c r="C894" s="18"/>
      <c r="D894" s="18"/>
      <c r="BI894" s="168" t="s">
        <v>475</v>
      </c>
      <c r="BJ894" s="168"/>
      <c r="BK894" s="168"/>
      <c r="BL894" s="168"/>
      <c r="BM894" s="168"/>
      <c r="BN894" s="168"/>
      <c r="BO894" s="168"/>
      <c r="BP894" s="168"/>
      <c r="BQ894" s="168"/>
    </row>
    <row r="895" spans="1:73" ht="3.75" customHeight="1">
      <c r="B895" s="18"/>
      <c r="C895" s="18"/>
      <c r="D895" s="18"/>
      <c r="BI895" s="16"/>
      <c r="BJ895" s="16"/>
      <c r="BK895" s="16"/>
      <c r="BL895" s="16"/>
      <c r="BM895" s="16"/>
      <c r="BN895" s="16"/>
      <c r="BO895" s="16"/>
      <c r="BP895" s="16"/>
      <c r="BQ895" s="16"/>
    </row>
    <row r="896" spans="1:73" ht="15" customHeight="1">
      <c r="B896" s="127" t="s">
        <v>503</v>
      </c>
      <c r="C896" s="119"/>
      <c r="D896" s="119"/>
      <c r="E896" s="119"/>
      <c r="F896" s="119"/>
      <c r="G896" s="119"/>
      <c r="H896" s="119"/>
      <c r="I896" s="119"/>
      <c r="J896" s="119"/>
      <c r="K896" s="120"/>
      <c r="L896" s="127" t="s">
        <v>558</v>
      </c>
      <c r="M896" s="119"/>
      <c r="N896" s="119"/>
      <c r="O896" s="119"/>
      <c r="P896" s="119"/>
      <c r="Q896" s="119"/>
      <c r="R896" s="120"/>
      <c r="S896" s="127" t="s">
        <v>429</v>
      </c>
      <c r="T896" s="119"/>
      <c r="U896" s="119"/>
      <c r="V896" s="119"/>
      <c r="W896" s="119"/>
      <c r="X896" s="119"/>
      <c r="Y896" s="120"/>
      <c r="Z896" s="157" t="s">
        <v>430</v>
      </c>
      <c r="AA896" s="158"/>
      <c r="AB896" s="158"/>
      <c r="AC896" s="158"/>
      <c r="AD896" s="158"/>
      <c r="AE896" s="158"/>
      <c r="AF896" s="158"/>
      <c r="AG896" s="158"/>
      <c r="AH896" s="158"/>
      <c r="AI896" s="158"/>
      <c r="AJ896" s="158"/>
      <c r="AK896" s="158"/>
      <c r="AL896" s="158"/>
      <c r="AM896" s="158"/>
      <c r="AN896" s="158"/>
      <c r="AO896" s="158"/>
      <c r="AP896" s="158"/>
      <c r="AQ896" s="143"/>
      <c r="AR896" s="127" t="s">
        <v>431</v>
      </c>
      <c r="AS896" s="119"/>
      <c r="AT896" s="119"/>
      <c r="AU896" s="119"/>
      <c r="AV896" s="119"/>
      <c r="AW896" s="119"/>
      <c r="AX896" s="119"/>
      <c r="AY896" s="120"/>
      <c r="AZ896" s="584" t="s">
        <v>432</v>
      </c>
      <c r="BA896" s="118"/>
      <c r="BB896" s="118"/>
      <c r="BC896" s="118"/>
      <c r="BD896" s="118"/>
      <c r="BE896" s="118"/>
      <c r="BF896" s="118"/>
      <c r="BG896" s="118"/>
      <c r="BH896" s="585"/>
      <c r="BI896" s="127" t="s">
        <v>523</v>
      </c>
      <c r="BJ896" s="119"/>
      <c r="BK896" s="119"/>
      <c r="BL896" s="119"/>
      <c r="BM896" s="119"/>
      <c r="BN896" s="119"/>
      <c r="BO896" s="119"/>
      <c r="BP896" s="119"/>
      <c r="BQ896" s="120"/>
    </row>
    <row r="897" spans="1:69" ht="15" customHeight="1">
      <c r="B897" s="137"/>
      <c r="C897" s="138"/>
      <c r="D897" s="138"/>
      <c r="E897" s="138"/>
      <c r="F897" s="138"/>
      <c r="G897" s="138"/>
      <c r="H897" s="138"/>
      <c r="I897" s="138"/>
      <c r="J897" s="138"/>
      <c r="K897" s="362"/>
      <c r="L897" s="137"/>
      <c r="M897" s="138"/>
      <c r="N897" s="138"/>
      <c r="O897" s="138"/>
      <c r="P897" s="138"/>
      <c r="Q897" s="138"/>
      <c r="R897" s="362"/>
      <c r="S897" s="137"/>
      <c r="T897" s="138"/>
      <c r="U897" s="138"/>
      <c r="V897" s="138"/>
      <c r="W897" s="138"/>
      <c r="X897" s="138"/>
      <c r="Y897" s="362"/>
      <c r="Z897" s="157" t="s">
        <v>622</v>
      </c>
      <c r="AA897" s="158"/>
      <c r="AB897" s="158"/>
      <c r="AC897" s="158"/>
      <c r="AD897" s="158"/>
      <c r="AE897" s="143"/>
      <c r="AF897" s="157" t="s">
        <v>559</v>
      </c>
      <c r="AG897" s="158"/>
      <c r="AH897" s="158"/>
      <c r="AI897" s="158"/>
      <c r="AJ897" s="158"/>
      <c r="AK897" s="143"/>
      <c r="AL897" s="157" t="s">
        <v>560</v>
      </c>
      <c r="AM897" s="158"/>
      <c r="AN897" s="158"/>
      <c r="AO897" s="158"/>
      <c r="AP897" s="158"/>
      <c r="AQ897" s="143"/>
      <c r="AR897" s="137"/>
      <c r="AS897" s="138"/>
      <c r="AT897" s="138"/>
      <c r="AU897" s="138"/>
      <c r="AV897" s="138"/>
      <c r="AW897" s="138"/>
      <c r="AX897" s="138"/>
      <c r="AY897" s="362"/>
      <c r="AZ897" s="586"/>
      <c r="BA897" s="587"/>
      <c r="BB897" s="587"/>
      <c r="BC897" s="587"/>
      <c r="BD897" s="587"/>
      <c r="BE897" s="587"/>
      <c r="BF897" s="587"/>
      <c r="BG897" s="587"/>
      <c r="BH897" s="588"/>
      <c r="BI897" s="137"/>
      <c r="BJ897" s="138"/>
      <c r="BK897" s="138"/>
      <c r="BL897" s="138"/>
      <c r="BM897" s="138"/>
      <c r="BN897" s="138"/>
      <c r="BO897" s="138"/>
      <c r="BP897" s="138"/>
      <c r="BQ897" s="362"/>
    </row>
    <row r="898" spans="1:69" ht="15" customHeight="1">
      <c r="B898" s="157" t="s">
        <v>979</v>
      </c>
      <c r="C898" s="158"/>
      <c r="D898" s="158"/>
      <c r="E898" s="158"/>
      <c r="F898" s="158"/>
      <c r="G898" s="158"/>
      <c r="H898" s="158"/>
      <c r="I898" s="158"/>
      <c r="J898" s="158"/>
      <c r="K898" s="143"/>
      <c r="L898" s="157">
        <v>449</v>
      </c>
      <c r="M898" s="158"/>
      <c r="N898" s="158"/>
      <c r="O898" s="158"/>
      <c r="P898" s="158"/>
      <c r="Q898" s="158"/>
      <c r="R898" s="143"/>
      <c r="S898" s="157">
        <v>437</v>
      </c>
      <c r="T898" s="158"/>
      <c r="U898" s="158"/>
      <c r="V898" s="158"/>
      <c r="W898" s="158"/>
      <c r="X898" s="158"/>
      <c r="Y898" s="143"/>
      <c r="Z898" s="157">
        <v>2</v>
      </c>
      <c r="AA898" s="158"/>
      <c r="AB898" s="158"/>
      <c r="AC898" s="158"/>
      <c r="AD898" s="158"/>
      <c r="AE898" s="143"/>
      <c r="AF898" s="157">
        <v>2</v>
      </c>
      <c r="AG898" s="158"/>
      <c r="AH898" s="158"/>
      <c r="AI898" s="158"/>
      <c r="AJ898" s="158"/>
      <c r="AK898" s="143"/>
      <c r="AL898" s="157">
        <v>0</v>
      </c>
      <c r="AM898" s="158"/>
      <c r="AN898" s="158"/>
      <c r="AO898" s="158"/>
      <c r="AP898" s="158"/>
      <c r="AQ898" s="143"/>
      <c r="AR898" s="157">
        <v>0</v>
      </c>
      <c r="AS898" s="158"/>
      <c r="AT898" s="158"/>
      <c r="AU898" s="158"/>
      <c r="AV898" s="158"/>
      <c r="AW898" s="158"/>
      <c r="AX898" s="158"/>
      <c r="AY898" s="143"/>
      <c r="AZ898" s="157">
        <v>3</v>
      </c>
      <c r="BA898" s="158"/>
      <c r="BB898" s="158"/>
      <c r="BC898" s="158"/>
      <c r="BD898" s="158"/>
      <c r="BE898" s="158"/>
      <c r="BF898" s="158"/>
      <c r="BG898" s="158"/>
      <c r="BH898" s="143"/>
      <c r="BI898" s="157">
        <v>7</v>
      </c>
      <c r="BJ898" s="158"/>
      <c r="BK898" s="158"/>
      <c r="BL898" s="158"/>
      <c r="BM898" s="158"/>
      <c r="BN898" s="158"/>
      <c r="BO898" s="158"/>
      <c r="BP898" s="158"/>
      <c r="BQ898" s="143"/>
    </row>
    <row r="899" spans="1:69" ht="15" customHeight="1">
      <c r="BQ899" s="16" t="s">
        <v>421</v>
      </c>
    </row>
    <row r="900" spans="1:69" ht="15" customHeight="1">
      <c r="A900" s="14" t="s">
        <v>433</v>
      </c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J900" s="4"/>
      <c r="BK900" s="4"/>
      <c r="BL900" s="4"/>
      <c r="BM900" s="4"/>
      <c r="BN900" s="4"/>
      <c r="BO900" s="4"/>
      <c r="BP900" s="4"/>
      <c r="BQ900" s="16" t="s">
        <v>475</v>
      </c>
    </row>
    <row r="901" spans="1:69" ht="3.75" customHeight="1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I901" s="4"/>
      <c r="BJ901" s="4"/>
      <c r="BK901" s="4"/>
      <c r="BL901" s="4"/>
      <c r="BM901" s="4"/>
      <c r="BN901" s="4"/>
      <c r="BO901" s="4"/>
      <c r="BP901" s="4"/>
      <c r="BQ901" s="4"/>
    </row>
    <row r="902" spans="1:69" ht="15" customHeight="1">
      <c r="B902" s="127" t="s">
        <v>503</v>
      </c>
      <c r="C902" s="119"/>
      <c r="D902" s="119"/>
      <c r="E902" s="119"/>
      <c r="F902" s="119"/>
      <c r="G902" s="119"/>
      <c r="H902" s="119"/>
      <c r="I902" s="119"/>
      <c r="J902" s="119"/>
      <c r="K902" s="120"/>
      <c r="L902" s="127" t="s">
        <v>558</v>
      </c>
      <c r="M902" s="119"/>
      <c r="N902" s="119"/>
      <c r="O902" s="119"/>
      <c r="P902" s="119"/>
      <c r="Q902" s="119"/>
      <c r="R902" s="120"/>
      <c r="S902" s="127" t="s">
        <v>429</v>
      </c>
      <c r="T902" s="119"/>
      <c r="U902" s="119"/>
      <c r="V902" s="119"/>
      <c r="W902" s="119"/>
      <c r="X902" s="119"/>
      <c r="Y902" s="120"/>
      <c r="Z902" s="157" t="s">
        <v>430</v>
      </c>
      <c r="AA902" s="158"/>
      <c r="AB902" s="158"/>
      <c r="AC902" s="158"/>
      <c r="AD902" s="158"/>
      <c r="AE902" s="158"/>
      <c r="AF902" s="158"/>
      <c r="AG902" s="158"/>
      <c r="AH902" s="158"/>
      <c r="AI902" s="158"/>
      <c r="AJ902" s="158"/>
      <c r="AK902" s="158"/>
      <c r="AL902" s="158"/>
      <c r="AM902" s="158"/>
      <c r="AN902" s="158"/>
      <c r="AO902" s="158"/>
      <c r="AP902" s="158"/>
      <c r="AQ902" s="143"/>
      <c r="AR902" s="127" t="s">
        <v>431</v>
      </c>
      <c r="AS902" s="119"/>
      <c r="AT902" s="119"/>
      <c r="AU902" s="119"/>
      <c r="AV902" s="119"/>
      <c r="AW902" s="119"/>
      <c r="AX902" s="119"/>
      <c r="AY902" s="120"/>
      <c r="AZ902" s="584" t="s">
        <v>432</v>
      </c>
      <c r="BA902" s="118"/>
      <c r="BB902" s="118"/>
      <c r="BC902" s="118"/>
      <c r="BD902" s="118"/>
      <c r="BE902" s="118"/>
      <c r="BF902" s="118"/>
      <c r="BG902" s="118"/>
      <c r="BH902" s="585"/>
      <c r="BI902" s="127" t="s">
        <v>523</v>
      </c>
      <c r="BJ902" s="119"/>
      <c r="BK902" s="119"/>
      <c r="BL902" s="119"/>
      <c r="BM902" s="119"/>
      <c r="BN902" s="119"/>
      <c r="BO902" s="119"/>
      <c r="BP902" s="119"/>
      <c r="BQ902" s="120"/>
    </row>
    <row r="903" spans="1:69" ht="15" customHeight="1">
      <c r="B903" s="137"/>
      <c r="C903" s="138"/>
      <c r="D903" s="138"/>
      <c r="E903" s="138"/>
      <c r="F903" s="138"/>
      <c r="G903" s="138"/>
      <c r="H903" s="138"/>
      <c r="I903" s="138"/>
      <c r="J903" s="138"/>
      <c r="K903" s="362"/>
      <c r="L903" s="137"/>
      <c r="M903" s="138"/>
      <c r="N903" s="138"/>
      <c r="O903" s="138"/>
      <c r="P903" s="138"/>
      <c r="Q903" s="138"/>
      <c r="R903" s="362"/>
      <c r="S903" s="137"/>
      <c r="T903" s="138"/>
      <c r="U903" s="138"/>
      <c r="V903" s="138"/>
      <c r="W903" s="138"/>
      <c r="X903" s="138"/>
      <c r="Y903" s="362"/>
      <c r="Z903" s="157" t="s">
        <v>622</v>
      </c>
      <c r="AA903" s="158"/>
      <c r="AB903" s="158"/>
      <c r="AC903" s="158"/>
      <c r="AD903" s="158"/>
      <c r="AE903" s="143"/>
      <c r="AF903" s="157" t="s">
        <v>559</v>
      </c>
      <c r="AG903" s="158"/>
      <c r="AH903" s="158"/>
      <c r="AI903" s="158"/>
      <c r="AJ903" s="158"/>
      <c r="AK903" s="143"/>
      <c r="AL903" s="157" t="s">
        <v>560</v>
      </c>
      <c r="AM903" s="158"/>
      <c r="AN903" s="158"/>
      <c r="AO903" s="158"/>
      <c r="AP903" s="158"/>
      <c r="AQ903" s="143"/>
      <c r="AR903" s="137"/>
      <c r="AS903" s="138"/>
      <c r="AT903" s="138"/>
      <c r="AU903" s="138"/>
      <c r="AV903" s="138"/>
      <c r="AW903" s="138"/>
      <c r="AX903" s="138"/>
      <c r="AY903" s="362"/>
      <c r="AZ903" s="586"/>
      <c r="BA903" s="587"/>
      <c r="BB903" s="587"/>
      <c r="BC903" s="587"/>
      <c r="BD903" s="587"/>
      <c r="BE903" s="587"/>
      <c r="BF903" s="587"/>
      <c r="BG903" s="587"/>
      <c r="BH903" s="588"/>
      <c r="BI903" s="137"/>
      <c r="BJ903" s="138"/>
      <c r="BK903" s="138"/>
      <c r="BL903" s="138"/>
      <c r="BM903" s="138"/>
      <c r="BN903" s="138"/>
      <c r="BO903" s="138"/>
      <c r="BP903" s="138"/>
      <c r="BQ903" s="362"/>
    </row>
    <row r="904" spans="1:69" ht="15" customHeight="1">
      <c r="B904" s="157" t="s">
        <v>979</v>
      </c>
      <c r="C904" s="158"/>
      <c r="D904" s="158"/>
      <c r="E904" s="158"/>
      <c r="F904" s="158"/>
      <c r="G904" s="158"/>
      <c r="H904" s="158"/>
      <c r="I904" s="158"/>
      <c r="J904" s="158"/>
      <c r="K904" s="143"/>
      <c r="L904" s="157">
        <v>266</v>
      </c>
      <c r="M904" s="158"/>
      <c r="N904" s="158"/>
      <c r="O904" s="158"/>
      <c r="P904" s="158"/>
      <c r="Q904" s="158"/>
      <c r="R904" s="143"/>
      <c r="S904" s="157">
        <v>231</v>
      </c>
      <c r="T904" s="158"/>
      <c r="U904" s="158"/>
      <c r="V904" s="158"/>
      <c r="W904" s="158"/>
      <c r="X904" s="158"/>
      <c r="Y904" s="143"/>
      <c r="Z904" s="157">
        <v>4</v>
      </c>
      <c r="AA904" s="158"/>
      <c r="AB904" s="158"/>
      <c r="AC904" s="158"/>
      <c r="AD904" s="158"/>
      <c r="AE904" s="143"/>
      <c r="AF904" s="157">
        <v>2</v>
      </c>
      <c r="AG904" s="158"/>
      <c r="AH904" s="158"/>
      <c r="AI904" s="158"/>
      <c r="AJ904" s="158"/>
      <c r="AK904" s="143"/>
      <c r="AL904" s="157">
        <v>2</v>
      </c>
      <c r="AM904" s="158"/>
      <c r="AN904" s="158"/>
      <c r="AO904" s="158"/>
      <c r="AP904" s="158"/>
      <c r="AQ904" s="143"/>
      <c r="AR904" s="157">
        <v>0</v>
      </c>
      <c r="AS904" s="158"/>
      <c r="AT904" s="158"/>
      <c r="AU904" s="158"/>
      <c r="AV904" s="158"/>
      <c r="AW904" s="158"/>
      <c r="AX904" s="158"/>
      <c r="AY904" s="143"/>
      <c r="AZ904" s="157">
        <v>2</v>
      </c>
      <c r="BA904" s="158"/>
      <c r="BB904" s="158"/>
      <c r="BC904" s="158"/>
      <c r="BD904" s="158"/>
      <c r="BE904" s="158"/>
      <c r="BF904" s="158"/>
      <c r="BG904" s="158"/>
      <c r="BH904" s="143"/>
      <c r="BI904" s="157">
        <v>29</v>
      </c>
      <c r="BJ904" s="158"/>
      <c r="BK904" s="158"/>
      <c r="BL904" s="158"/>
      <c r="BM904" s="158"/>
      <c r="BN904" s="158"/>
      <c r="BO904" s="158"/>
      <c r="BP904" s="158"/>
      <c r="BQ904" s="143"/>
    </row>
    <row r="905" spans="1:69" ht="15" customHeight="1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</row>
    <row r="906" spans="1:69" ht="15" customHeight="1">
      <c r="A906" s="14" t="s">
        <v>434</v>
      </c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J906" s="4"/>
      <c r="BK906" s="4"/>
      <c r="BL906" s="4"/>
      <c r="BM906" s="4"/>
      <c r="BN906" s="4"/>
      <c r="BO906" s="4"/>
      <c r="BP906" s="4"/>
      <c r="BQ906" s="16" t="s">
        <v>475</v>
      </c>
    </row>
    <row r="907" spans="1:69" ht="3.75" customHeight="1">
      <c r="B907" s="5"/>
      <c r="C907" s="5"/>
      <c r="D907" s="5"/>
      <c r="E907" s="5"/>
      <c r="F907" s="5"/>
      <c r="G907" s="5"/>
      <c r="H907" s="5"/>
      <c r="I907" s="90"/>
      <c r="J907" s="90"/>
      <c r="K907" s="90">
        <v>27.84</v>
      </c>
      <c r="L907" s="90"/>
      <c r="M907" s="90"/>
      <c r="N907" s="90"/>
      <c r="O907" s="90"/>
      <c r="P907" s="91"/>
      <c r="Q907" s="91"/>
      <c r="R907" s="91"/>
      <c r="S907" s="91">
        <v>16.53</v>
      </c>
      <c r="T907" s="91"/>
      <c r="U907" s="91"/>
      <c r="V907" s="91"/>
      <c r="W907" s="91"/>
      <c r="X907" s="91"/>
      <c r="Y907" s="91"/>
      <c r="Z907" s="91"/>
      <c r="AA907" s="91">
        <v>85.64</v>
      </c>
      <c r="AB907" s="91"/>
      <c r="AC907" s="91"/>
      <c r="AD907" s="91"/>
      <c r="AE907" s="91"/>
      <c r="AF907" s="91"/>
      <c r="AG907" s="91"/>
      <c r="AH907" s="91"/>
      <c r="AI907" s="91">
        <v>11.76</v>
      </c>
      <c r="AJ907" s="91"/>
      <c r="AK907" s="91"/>
      <c r="AL907" s="91"/>
      <c r="AM907" s="91"/>
      <c r="AN907" s="91"/>
      <c r="AO907" s="91"/>
      <c r="AP907" s="91"/>
      <c r="AQ907" s="91">
        <v>5.32</v>
      </c>
      <c r="AR907" s="91"/>
      <c r="AS907" s="91"/>
      <c r="AT907" s="91"/>
      <c r="AU907" s="91"/>
      <c r="AV907" s="91"/>
      <c r="AW907" s="91"/>
      <c r="AX907" s="91"/>
      <c r="AY907" s="91">
        <v>48.31</v>
      </c>
      <c r="AZ907" s="91"/>
      <c r="BA907" s="91"/>
      <c r="BB907" s="91"/>
      <c r="BC907" s="91"/>
      <c r="BD907" s="91"/>
      <c r="BE907" s="91"/>
      <c r="BF907" s="91"/>
      <c r="BG907" s="91">
        <v>195.4</v>
      </c>
      <c r="BH907" s="91"/>
      <c r="BI907" s="91"/>
      <c r="BJ907" s="91"/>
      <c r="BK907" s="91"/>
      <c r="BL907" s="91"/>
      <c r="BM907" s="91"/>
      <c r="BN907" s="91"/>
      <c r="BO907" s="91"/>
      <c r="BP907" s="91"/>
      <c r="BQ907" s="91"/>
    </row>
    <row r="908" spans="1:69" ht="15" customHeight="1">
      <c r="B908" s="127" t="s">
        <v>503</v>
      </c>
      <c r="C908" s="119"/>
      <c r="D908" s="119"/>
      <c r="E908" s="119"/>
      <c r="F908" s="119"/>
      <c r="G908" s="119"/>
      <c r="H908" s="120"/>
      <c r="I908" s="959" t="s">
        <v>558</v>
      </c>
      <c r="J908" s="960"/>
      <c r="K908" s="960"/>
      <c r="L908" s="960"/>
      <c r="M908" s="961"/>
      <c r="N908" s="959" t="s">
        <v>435</v>
      </c>
      <c r="O908" s="960"/>
      <c r="P908" s="960"/>
      <c r="Q908" s="961"/>
      <c r="R908" s="959" t="s">
        <v>436</v>
      </c>
      <c r="S908" s="960"/>
      <c r="T908" s="960"/>
      <c r="U908" s="961"/>
      <c r="V908" s="959" t="s">
        <v>437</v>
      </c>
      <c r="W908" s="960"/>
      <c r="X908" s="960"/>
      <c r="Y908" s="961"/>
      <c r="Z908" s="959" t="s">
        <v>438</v>
      </c>
      <c r="AA908" s="960"/>
      <c r="AB908" s="960"/>
      <c r="AC908" s="961"/>
      <c r="AD908" s="950" t="s">
        <v>156</v>
      </c>
      <c r="AE908" s="951"/>
      <c r="AF908" s="951"/>
      <c r="AG908" s="951"/>
      <c r="AH908" s="952"/>
      <c r="AI908" s="950" t="s">
        <v>864</v>
      </c>
      <c r="AJ908" s="951"/>
      <c r="AK908" s="951"/>
      <c r="AL908" s="951"/>
      <c r="AM908" s="952"/>
      <c r="AN908" s="950" t="s">
        <v>441</v>
      </c>
      <c r="AO908" s="951"/>
      <c r="AP908" s="951"/>
      <c r="AQ908" s="951"/>
      <c r="AR908" s="952"/>
      <c r="AS908" s="950" t="s">
        <v>442</v>
      </c>
      <c r="AT908" s="951"/>
      <c r="AU908" s="951"/>
      <c r="AV908" s="951"/>
      <c r="AW908" s="952"/>
      <c r="AX908" s="950" t="s">
        <v>158</v>
      </c>
      <c r="AY908" s="951"/>
      <c r="AZ908" s="951"/>
      <c r="BA908" s="951"/>
      <c r="BB908" s="952"/>
      <c r="BC908" s="950" t="s">
        <v>443</v>
      </c>
      <c r="BD908" s="951"/>
      <c r="BE908" s="951"/>
      <c r="BF908" s="951"/>
      <c r="BG908" s="952"/>
      <c r="BH908" s="950" t="s">
        <v>444</v>
      </c>
      <c r="BI908" s="951"/>
      <c r="BJ908" s="951"/>
      <c r="BK908" s="951"/>
      <c r="BL908" s="952"/>
      <c r="BM908" s="950" t="s">
        <v>523</v>
      </c>
      <c r="BN908" s="951"/>
      <c r="BO908" s="951"/>
      <c r="BP908" s="951"/>
      <c r="BQ908" s="952"/>
    </row>
    <row r="909" spans="1:69" ht="15" customHeight="1">
      <c r="B909" s="583"/>
      <c r="C909" s="121"/>
      <c r="D909" s="121"/>
      <c r="E909" s="121"/>
      <c r="F909" s="121"/>
      <c r="G909" s="121"/>
      <c r="H909" s="122"/>
      <c r="I909" s="962"/>
      <c r="J909" s="963"/>
      <c r="K909" s="963"/>
      <c r="L909" s="963"/>
      <c r="M909" s="964"/>
      <c r="N909" s="962"/>
      <c r="O909" s="963"/>
      <c r="P909" s="963"/>
      <c r="Q909" s="964"/>
      <c r="R909" s="962"/>
      <c r="S909" s="963"/>
      <c r="T909" s="963"/>
      <c r="U909" s="964"/>
      <c r="V909" s="962"/>
      <c r="W909" s="963"/>
      <c r="X909" s="963"/>
      <c r="Y909" s="964"/>
      <c r="Z909" s="962"/>
      <c r="AA909" s="963"/>
      <c r="AB909" s="963"/>
      <c r="AC909" s="964"/>
      <c r="AD909" s="953"/>
      <c r="AE909" s="954"/>
      <c r="AF909" s="954"/>
      <c r="AG909" s="954"/>
      <c r="AH909" s="955"/>
      <c r="AI909" s="953"/>
      <c r="AJ909" s="954"/>
      <c r="AK909" s="954"/>
      <c r="AL909" s="954"/>
      <c r="AM909" s="955"/>
      <c r="AN909" s="953"/>
      <c r="AO909" s="954"/>
      <c r="AP909" s="954"/>
      <c r="AQ909" s="954"/>
      <c r="AR909" s="955"/>
      <c r="AS909" s="953"/>
      <c r="AT909" s="954"/>
      <c r="AU909" s="954"/>
      <c r="AV909" s="954"/>
      <c r="AW909" s="955"/>
      <c r="AX909" s="953"/>
      <c r="AY909" s="954"/>
      <c r="AZ909" s="954"/>
      <c r="BA909" s="954"/>
      <c r="BB909" s="955"/>
      <c r="BC909" s="953"/>
      <c r="BD909" s="954"/>
      <c r="BE909" s="954"/>
      <c r="BF909" s="954"/>
      <c r="BG909" s="955"/>
      <c r="BH909" s="953"/>
      <c r="BI909" s="954"/>
      <c r="BJ909" s="954"/>
      <c r="BK909" s="954"/>
      <c r="BL909" s="955"/>
      <c r="BM909" s="953"/>
      <c r="BN909" s="954"/>
      <c r="BO909" s="954"/>
      <c r="BP909" s="954"/>
      <c r="BQ909" s="955"/>
    </row>
    <row r="910" spans="1:69" ht="15" customHeight="1">
      <c r="B910" s="137"/>
      <c r="C910" s="138"/>
      <c r="D910" s="138"/>
      <c r="E910" s="138"/>
      <c r="F910" s="138"/>
      <c r="G910" s="138"/>
      <c r="H910" s="362"/>
      <c r="I910" s="965"/>
      <c r="J910" s="966"/>
      <c r="K910" s="966"/>
      <c r="L910" s="966"/>
      <c r="M910" s="967"/>
      <c r="N910" s="965"/>
      <c r="O910" s="966"/>
      <c r="P910" s="966"/>
      <c r="Q910" s="967"/>
      <c r="R910" s="965"/>
      <c r="S910" s="966"/>
      <c r="T910" s="966"/>
      <c r="U910" s="967"/>
      <c r="V910" s="965"/>
      <c r="W910" s="966"/>
      <c r="X910" s="966"/>
      <c r="Y910" s="967"/>
      <c r="Z910" s="965"/>
      <c r="AA910" s="966"/>
      <c r="AB910" s="966"/>
      <c r="AC910" s="967"/>
      <c r="AD910" s="956"/>
      <c r="AE910" s="957"/>
      <c r="AF910" s="957"/>
      <c r="AG910" s="957"/>
      <c r="AH910" s="958"/>
      <c r="AI910" s="956"/>
      <c r="AJ910" s="957"/>
      <c r="AK910" s="957"/>
      <c r="AL910" s="957"/>
      <c r="AM910" s="958"/>
      <c r="AN910" s="956"/>
      <c r="AO910" s="957"/>
      <c r="AP910" s="957"/>
      <c r="AQ910" s="957"/>
      <c r="AR910" s="958"/>
      <c r="AS910" s="956"/>
      <c r="AT910" s="957"/>
      <c r="AU910" s="957"/>
      <c r="AV910" s="957"/>
      <c r="AW910" s="958"/>
      <c r="AX910" s="956"/>
      <c r="AY910" s="957"/>
      <c r="AZ910" s="957"/>
      <c r="BA910" s="957"/>
      <c r="BB910" s="958"/>
      <c r="BC910" s="956"/>
      <c r="BD910" s="957"/>
      <c r="BE910" s="957"/>
      <c r="BF910" s="957"/>
      <c r="BG910" s="958"/>
      <c r="BH910" s="956"/>
      <c r="BI910" s="957"/>
      <c r="BJ910" s="957"/>
      <c r="BK910" s="957"/>
      <c r="BL910" s="958"/>
      <c r="BM910" s="956"/>
      <c r="BN910" s="957"/>
      <c r="BO910" s="957"/>
      <c r="BP910" s="957"/>
      <c r="BQ910" s="958"/>
    </row>
    <row r="911" spans="1:69" ht="15" customHeight="1">
      <c r="B911" s="968" t="s">
        <v>979</v>
      </c>
      <c r="C911" s="969"/>
      <c r="D911" s="969"/>
      <c r="E911" s="969"/>
      <c r="F911" s="969"/>
      <c r="G911" s="969"/>
      <c r="H911" s="970"/>
      <c r="I911" s="157">
        <v>4</v>
      </c>
      <c r="J911" s="158"/>
      <c r="K911" s="158"/>
      <c r="L911" s="158"/>
      <c r="M911" s="143"/>
      <c r="N911" s="157">
        <v>0</v>
      </c>
      <c r="O911" s="158"/>
      <c r="P911" s="158"/>
      <c r="Q911" s="143"/>
      <c r="R911" s="157">
        <v>0</v>
      </c>
      <c r="S911" s="158"/>
      <c r="T911" s="158"/>
      <c r="U911" s="143"/>
      <c r="V911" s="157">
        <v>0</v>
      </c>
      <c r="W911" s="158"/>
      <c r="X911" s="158"/>
      <c r="Y911" s="143"/>
      <c r="Z911" s="157">
        <v>0</v>
      </c>
      <c r="AA911" s="158"/>
      <c r="AB911" s="158"/>
      <c r="AC911" s="143"/>
      <c r="AD911" s="157">
        <v>0</v>
      </c>
      <c r="AE911" s="158"/>
      <c r="AF911" s="158"/>
      <c r="AG911" s="158"/>
      <c r="AH911" s="143"/>
      <c r="AI911" s="157">
        <v>1</v>
      </c>
      <c r="AJ911" s="158"/>
      <c r="AK911" s="158"/>
      <c r="AL911" s="158"/>
      <c r="AM911" s="143"/>
      <c r="AN911" s="157">
        <v>0</v>
      </c>
      <c r="AO911" s="158"/>
      <c r="AP911" s="158"/>
      <c r="AQ911" s="158"/>
      <c r="AR911" s="143"/>
      <c r="AS911" s="157">
        <v>0</v>
      </c>
      <c r="AT911" s="158"/>
      <c r="AU911" s="158"/>
      <c r="AV911" s="158"/>
      <c r="AW911" s="143"/>
      <c r="AX911" s="157">
        <v>0</v>
      </c>
      <c r="AY911" s="158"/>
      <c r="AZ911" s="158"/>
      <c r="BA911" s="158"/>
      <c r="BB911" s="143"/>
      <c r="BC911" s="157">
        <v>0</v>
      </c>
      <c r="BD911" s="158"/>
      <c r="BE911" s="158"/>
      <c r="BF911" s="158"/>
      <c r="BG911" s="143"/>
      <c r="BH911" s="157">
        <v>3</v>
      </c>
      <c r="BI911" s="158"/>
      <c r="BJ911" s="158"/>
      <c r="BK911" s="158"/>
      <c r="BL911" s="143"/>
      <c r="BM911" s="157">
        <v>0</v>
      </c>
      <c r="BN911" s="158"/>
      <c r="BO911" s="158"/>
      <c r="BP911" s="158"/>
      <c r="BQ911" s="143"/>
    </row>
    <row r="912" spans="1:69" ht="15" customHeight="1">
      <c r="B912" s="4"/>
      <c r="C912" s="4"/>
      <c r="D912" s="4"/>
      <c r="E912" s="4"/>
      <c r="F912" s="4"/>
      <c r="G912" s="4"/>
      <c r="H912" s="4"/>
      <c r="BQ912" s="11" t="s">
        <v>474</v>
      </c>
    </row>
    <row r="913" spans="1:106" s="26" customFormat="1" ht="11.25" customHeight="1"/>
    <row r="914" spans="1:106" ht="15" customHeight="1">
      <c r="A914" s="14" t="s">
        <v>449</v>
      </c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E914" s="4"/>
      <c r="BF914" s="4"/>
      <c r="BI914" s="4"/>
      <c r="BJ914" s="4"/>
      <c r="BK914" s="4"/>
      <c r="BL914" s="4"/>
      <c r="BM914" s="4"/>
      <c r="BN914" s="4"/>
      <c r="BO914" s="4"/>
      <c r="BP914" s="4"/>
      <c r="BQ914" s="11" t="s">
        <v>476</v>
      </c>
    </row>
    <row r="915" spans="1:106" ht="3.75" customHeight="1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>
        <v>14.7</v>
      </c>
      <c r="N915" s="4"/>
      <c r="O915" s="4"/>
      <c r="P915" s="4"/>
      <c r="Q915" s="4"/>
      <c r="R915" s="4"/>
      <c r="S915" s="4"/>
      <c r="T915" s="4"/>
      <c r="U915" s="4"/>
      <c r="V915" s="4">
        <v>-3.8</v>
      </c>
      <c r="W915" s="4"/>
      <c r="X915" s="4"/>
      <c r="Y915" s="4"/>
      <c r="Z915" s="4"/>
      <c r="AA915" s="4"/>
      <c r="AB915" s="4"/>
      <c r="AC915" s="4"/>
      <c r="AD915" s="4"/>
      <c r="AE915" s="4">
        <v>5.4</v>
      </c>
      <c r="AF915" s="4"/>
      <c r="AG915" s="4"/>
      <c r="AH915" s="4"/>
      <c r="AI915" s="4"/>
      <c r="AJ915" s="4"/>
      <c r="AK915" s="4"/>
      <c r="AL915" s="4"/>
      <c r="AM915" s="4"/>
      <c r="AN915" s="4">
        <v>92.5</v>
      </c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</row>
    <row r="916" spans="1:106" ht="15" customHeight="1">
      <c r="B916" s="666" t="s">
        <v>503</v>
      </c>
      <c r="C916" s="666"/>
      <c r="D916" s="666"/>
      <c r="E916" s="666"/>
      <c r="F916" s="666"/>
      <c r="G916" s="666"/>
      <c r="H916" s="666"/>
      <c r="I916" s="666"/>
      <c r="J916" s="666"/>
      <c r="K916" s="666"/>
      <c r="L916" s="666"/>
      <c r="M916" s="666"/>
      <c r="N916" s="948"/>
      <c r="O916" s="666" t="s">
        <v>450</v>
      </c>
      <c r="P916" s="126"/>
      <c r="Q916" s="126"/>
      <c r="R916" s="126"/>
      <c r="S916" s="126"/>
      <c r="T916" s="126"/>
      <c r="U916" s="126"/>
      <c r="V916" s="126"/>
      <c r="W916" s="126"/>
      <c r="X916" s="126" t="s">
        <v>451</v>
      </c>
      <c r="Y916" s="126"/>
      <c r="Z916" s="126"/>
      <c r="AA916" s="126"/>
      <c r="AB916" s="126"/>
      <c r="AC916" s="126"/>
      <c r="AD916" s="126"/>
      <c r="AE916" s="126"/>
      <c r="AF916" s="126"/>
      <c r="AG916" s="126"/>
      <c r="AH916" s="126"/>
      <c r="AI916" s="126"/>
      <c r="AJ916" s="126"/>
      <c r="AK916" s="126"/>
      <c r="AL916" s="126"/>
      <c r="AM916" s="126"/>
      <c r="AN916" s="126"/>
      <c r="AO916" s="126"/>
      <c r="AP916" s="126"/>
      <c r="AQ916" s="126"/>
      <c r="AR916" s="126"/>
      <c r="AS916" s="126"/>
      <c r="AT916" s="126"/>
      <c r="AU916" s="126"/>
      <c r="AV916" s="126"/>
      <c r="AW916" s="126" t="s">
        <v>452</v>
      </c>
      <c r="AX916" s="126"/>
      <c r="AY916" s="126"/>
      <c r="AZ916" s="126"/>
      <c r="BA916" s="126"/>
      <c r="BB916" s="126"/>
      <c r="BC916" s="126"/>
      <c r="BD916" s="126" t="s">
        <v>445</v>
      </c>
      <c r="BE916" s="126"/>
      <c r="BF916" s="126"/>
      <c r="BG916" s="126"/>
      <c r="BH916" s="126"/>
      <c r="BI916" s="126"/>
      <c r="BJ916" s="126"/>
      <c r="BK916" s="126"/>
      <c r="BL916" s="126"/>
      <c r="BM916" s="126"/>
      <c r="BN916" s="126"/>
      <c r="BO916" s="126"/>
      <c r="BP916" s="126"/>
      <c r="BQ916" s="12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</row>
    <row r="917" spans="1:106" ht="15" customHeight="1">
      <c r="B917" s="666"/>
      <c r="C917" s="666"/>
      <c r="D917" s="666"/>
      <c r="E917" s="666"/>
      <c r="F917" s="666"/>
      <c r="G917" s="666"/>
      <c r="H917" s="666"/>
      <c r="I917" s="666"/>
      <c r="J917" s="666"/>
      <c r="K917" s="666"/>
      <c r="L917" s="666"/>
      <c r="M917" s="666"/>
      <c r="N917" s="948"/>
      <c r="O917" s="126"/>
      <c r="P917" s="126"/>
      <c r="Q917" s="126"/>
      <c r="R917" s="126"/>
      <c r="S917" s="126"/>
      <c r="T917" s="126"/>
      <c r="U917" s="126"/>
      <c r="V917" s="126"/>
      <c r="W917" s="126"/>
      <c r="X917" s="949" t="s">
        <v>751</v>
      </c>
      <c r="Y917" s="949"/>
      <c r="Z917" s="949"/>
      <c r="AA917" s="949"/>
      <c r="AB917" s="949"/>
      <c r="AC917" s="949"/>
      <c r="AD917" s="126" t="s">
        <v>446</v>
      </c>
      <c r="AE917" s="126"/>
      <c r="AF917" s="126"/>
      <c r="AG917" s="126"/>
      <c r="AH917" s="126"/>
      <c r="AI917" s="126"/>
      <c r="AJ917" s="126" t="s">
        <v>447</v>
      </c>
      <c r="AK917" s="126"/>
      <c r="AL917" s="126"/>
      <c r="AM917" s="126"/>
      <c r="AN917" s="126"/>
      <c r="AO917" s="126"/>
      <c r="AP917" s="126" t="s">
        <v>448</v>
      </c>
      <c r="AQ917" s="126"/>
      <c r="AR917" s="126"/>
      <c r="AS917" s="126"/>
      <c r="AT917" s="126"/>
      <c r="AU917" s="126"/>
      <c r="AV917" s="126"/>
      <c r="AW917" s="126"/>
      <c r="AX917" s="126"/>
      <c r="AY917" s="126"/>
      <c r="AZ917" s="126"/>
      <c r="BA917" s="126"/>
      <c r="BB917" s="126"/>
      <c r="BC917" s="126"/>
      <c r="BD917" s="126" t="s">
        <v>559</v>
      </c>
      <c r="BE917" s="126"/>
      <c r="BF917" s="126"/>
      <c r="BG917" s="126"/>
      <c r="BH917" s="126"/>
      <c r="BI917" s="126"/>
      <c r="BJ917" s="126"/>
      <c r="BK917" s="126" t="s">
        <v>560</v>
      </c>
      <c r="BL917" s="126"/>
      <c r="BM917" s="126"/>
      <c r="BN917" s="126"/>
      <c r="BO917" s="126"/>
      <c r="BP917" s="126"/>
      <c r="BQ917" s="12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</row>
    <row r="918" spans="1:106" ht="15" customHeight="1">
      <c r="B918" s="940" t="s">
        <v>816</v>
      </c>
      <c r="C918" s="940"/>
      <c r="D918" s="940"/>
      <c r="E918" s="940"/>
      <c r="F918" s="940"/>
      <c r="G918" s="940"/>
      <c r="H918" s="940"/>
      <c r="I918" s="940"/>
      <c r="J918" s="940"/>
      <c r="K918" s="940"/>
      <c r="L918" s="940"/>
      <c r="M918" s="940"/>
      <c r="N918" s="941"/>
      <c r="O918" s="944">
        <v>52294</v>
      </c>
      <c r="P918" s="944"/>
      <c r="Q918" s="944"/>
      <c r="R918" s="944"/>
      <c r="S918" s="944"/>
      <c r="T918" s="944"/>
      <c r="U918" s="944"/>
      <c r="V918" s="944"/>
      <c r="W918" s="944"/>
      <c r="X918" s="946">
        <v>7069</v>
      </c>
      <c r="Y918" s="946"/>
      <c r="Z918" s="946"/>
      <c r="AA918" s="946"/>
      <c r="AB918" s="946"/>
      <c r="AC918" s="946"/>
      <c r="AD918" s="946">
        <v>2168</v>
      </c>
      <c r="AE918" s="946"/>
      <c r="AF918" s="946"/>
      <c r="AG918" s="946"/>
      <c r="AH918" s="946"/>
      <c r="AI918" s="946"/>
      <c r="AJ918" s="946">
        <v>1191</v>
      </c>
      <c r="AK918" s="946"/>
      <c r="AL918" s="946"/>
      <c r="AM918" s="946"/>
      <c r="AN918" s="946"/>
      <c r="AO918" s="946"/>
      <c r="AP918" s="944">
        <v>41866</v>
      </c>
      <c r="AQ918" s="944"/>
      <c r="AR918" s="944"/>
      <c r="AS918" s="944"/>
      <c r="AT918" s="944"/>
      <c r="AU918" s="944"/>
      <c r="AV918" s="944"/>
      <c r="AW918" s="939">
        <v>179.7</v>
      </c>
      <c r="AX918" s="939"/>
      <c r="AY918" s="939"/>
      <c r="AZ918" s="939"/>
      <c r="BA918" s="939"/>
      <c r="BB918" s="939"/>
      <c r="BC918" s="939"/>
      <c r="BD918" s="939">
        <v>36.4</v>
      </c>
      <c r="BE918" s="939"/>
      <c r="BF918" s="939"/>
      <c r="BG918" s="939"/>
      <c r="BH918" s="939"/>
      <c r="BI918" s="939"/>
      <c r="BJ918" s="939"/>
      <c r="BK918" s="939">
        <v>63.4</v>
      </c>
      <c r="BL918" s="939"/>
      <c r="BM918" s="939"/>
      <c r="BN918" s="939"/>
      <c r="BO918" s="939"/>
      <c r="BP918" s="939"/>
      <c r="BQ918" s="939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  <c r="CW918" s="8"/>
      <c r="CX918" s="8"/>
      <c r="CY918" s="8"/>
      <c r="CZ918" s="8"/>
      <c r="DA918" s="8"/>
      <c r="DB918" s="8"/>
    </row>
    <row r="919" spans="1:106" ht="15" customHeight="1">
      <c r="B919" s="942"/>
      <c r="C919" s="942"/>
      <c r="D919" s="942"/>
      <c r="E919" s="942"/>
      <c r="F919" s="942"/>
      <c r="G919" s="942"/>
      <c r="H919" s="942"/>
      <c r="I919" s="942"/>
      <c r="J919" s="942"/>
      <c r="K919" s="942"/>
      <c r="L919" s="942"/>
      <c r="M919" s="942"/>
      <c r="N919" s="943"/>
      <c r="O919" s="945"/>
      <c r="P919" s="945"/>
      <c r="Q919" s="945"/>
      <c r="R919" s="945"/>
      <c r="S919" s="945"/>
      <c r="T919" s="945"/>
      <c r="U919" s="945"/>
      <c r="V919" s="945"/>
      <c r="W919" s="945"/>
      <c r="X919" s="947"/>
      <c r="Y919" s="947"/>
      <c r="Z919" s="947"/>
      <c r="AA919" s="947"/>
      <c r="AB919" s="947"/>
      <c r="AC919" s="947"/>
      <c r="AD919" s="947"/>
      <c r="AE919" s="947"/>
      <c r="AF919" s="947"/>
      <c r="AG919" s="947"/>
      <c r="AH919" s="947"/>
      <c r="AI919" s="947"/>
      <c r="AJ919" s="947"/>
      <c r="AK919" s="947"/>
      <c r="AL919" s="947"/>
      <c r="AM919" s="947"/>
      <c r="AN919" s="947"/>
      <c r="AO919" s="947"/>
      <c r="AP919" s="945"/>
      <c r="AQ919" s="945"/>
      <c r="AR919" s="945"/>
      <c r="AS919" s="945"/>
      <c r="AT919" s="945"/>
      <c r="AU919" s="945"/>
      <c r="AV919" s="945"/>
      <c r="AW919" s="938"/>
      <c r="AX919" s="938"/>
      <c r="AY919" s="938"/>
      <c r="AZ919" s="938"/>
      <c r="BA919" s="938"/>
      <c r="BB919" s="938"/>
      <c r="BC919" s="938"/>
      <c r="BD919" s="938"/>
      <c r="BE919" s="938"/>
      <c r="BF919" s="938"/>
      <c r="BG919" s="938"/>
      <c r="BH919" s="938"/>
      <c r="BI919" s="938"/>
      <c r="BJ919" s="938"/>
      <c r="BK919" s="938"/>
      <c r="BL919" s="938"/>
      <c r="BM919" s="938"/>
      <c r="BN919" s="938"/>
      <c r="BO919" s="938"/>
      <c r="BP919" s="938"/>
      <c r="BQ919" s="938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  <c r="CW919" s="8"/>
      <c r="CX919" s="8"/>
      <c r="CY919" s="8"/>
      <c r="CZ919" s="8"/>
      <c r="DA919" s="8"/>
      <c r="DB919" s="8"/>
    </row>
    <row r="920" spans="1:106" ht="15" customHeight="1">
      <c r="B920" s="942" t="s">
        <v>980</v>
      </c>
      <c r="C920" s="942"/>
      <c r="D920" s="942"/>
      <c r="E920" s="942"/>
      <c r="F920" s="942"/>
      <c r="G920" s="942"/>
      <c r="H920" s="942"/>
      <c r="I920" s="942"/>
      <c r="J920" s="942"/>
      <c r="K920" s="942"/>
      <c r="L920" s="942"/>
      <c r="M920" s="942"/>
      <c r="N920" s="943"/>
      <c r="O920" s="945">
        <v>166779</v>
      </c>
      <c r="P920" s="945"/>
      <c r="Q920" s="945"/>
      <c r="R920" s="945"/>
      <c r="S920" s="945"/>
      <c r="T920" s="945"/>
      <c r="U920" s="945"/>
      <c r="V920" s="945"/>
      <c r="W920" s="945"/>
      <c r="X920" s="947">
        <v>21700</v>
      </c>
      <c r="Y920" s="947"/>
      <c r="Z920" s="947"/>
      <c r="AA920" s="947"/>
      <c r="AB920" s="947"/>
      <c r="AC920" s="947"/>
      <c r="AD920" s="947">
        <v>4707</v>
      </c>
      <c r="AE920" s="947"/>
      <c r="AF920" s="947"/>
      <c r="AG920" s="947"/>
      <c r="AH920" s="947"/>
      <c r="AI920" s="947"/>
      <c r="AJ920" s="947">
        <v>3979</v>
      </c>
      <c r="AK920" s="947"/>
      <c r="AL920" s="947"/>
      <c r="AM920" s="947"/>
      <c r="AN920" s="947"/>
      <c r="AO920" s="947"/>
      <c r="AP920" s="945">
        <v>136393</v>
      </c>
      <c r="AQ920" s="945"/>
      <c r="AR920" s="945"/>
      <c r="AS920" s="945"/>
      <c r="AT920" s="945"/>
      <c r="AU920" s="945"/>
      <c r="AV920" s="945"/>
      <c r="AW920" s="938">
        <v>456.9</v>
      </c>
      <c r="AX920" s="938"/>
      <c r="AY920" s="938"/>
      <c r="AZ920" s="938"/>
      <c r="BA920" s="938"/>
      <c r="BB920" s="938"/>
      <c r="BC920" s="938"/>
      <c r="BD920" s="938">
        <v>33.6</v>
      </c>
      <c r="BE920" s="938"/>
      <c r="BF920" s="938"/>
      <c r="BG920" s="938"/>
      <c r="BH920" s="938"/>
      <c r="BI920" s="938"/>
      <c r="BJ920" s="938"/>
      <c r="BK920" s="938">
        <v>66.400000000000006</v>
      </c>
      <c r="BL920" s="938"/>
      <c r="BM920" s="938"/>
      <c r="BN920" s="938"/>
      <c r="BO920" s="938"/>
      <c r="BP920" s="938"/>
      <c r="BQ920" s="938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  <c r="CW920" s="8"/>
      <c r="CX920" s="8"/>
      <c r="CY920" s="8"/>
      <c r="CZ920" s="8"/>
      <c r="DA920" s="8"/>
      <c r="DB920" s="8"/>
    </row>
    <row r="921" spans="1:106" ht="15" customHeight="1">
      <c r="B921" s="942"/>
      <c r="C921" s="942"/>
      <c r="D921" s="942"/>
      <c r="E921" s="942"/>
      <c r="F921" s="942"/>
      <c r="G921" s="942"/>
      <c r="H921" s="942"/>
      <c r="I921" s="942"/>
      <c r="J921" s="942"/>
      <c r="K921" s="942"/>
      <c r="L921" s="942"/>
      <c r="M921" s="942"/>
      <c r="N921" s="943"/>
      <c r="O921" s="945"/>
      <c r="P921" s="945"/>
      <c r="Q921" s="945"/>
      <c r="R921" s="945"/>
      <c r="S921" s="945"/>
      <c r="T921" s="945"/>
      <c r="U921" s="945"/>
      <c r="V921" s="945"/>
      <c r="W921" s="945"/>
      <c r="X921" s="947"/>
      <c r="Y921" s="947"/>
      <c r="Z921" s="947"/>
      <c r="AA921" s="947"/>
      <c r="AB921" s="947"/>
      <c r="AC921" s="947"/>
      <c r="AD921" s="947"/>
      <c r="AE921" s="947"/>
      <c r="AF921" s="947"/>
      <c r="AG921" s="947"/>
      <c r="AH921" s="947"/>
      <c r="AI921" s="947"/>
      <c r="AJ921" s="947"/>
      <c r="AK921" s="947"/>
      <c r="AL921" s="947"/>
      <c r="AM921" s="947"/>
      <c r="AN921" s="947"/>
      <c r="AO921" s="947"/>
      <c r="AP921" s="945"/>
      <c r="AQ921" s="945"/>
      <c r="AR921" s="945"/>
      <c r="AS921" s="945"/>
      <c r="AT921" s="945"/>
      <c r="AU921" s="945"/>
      <c r="AV921" s="945"/>
      <c r="AW921" s="938"/>
      <c r="AX921" s="938"/>
      <c r="AY921" s="938"/>
      <c r="AZ921" s="938"/>
      <c r="BA921" s="938"/>
      <c r="BB921" s="938"/>
      <c r="BC921" s="938"/>
      <c r="BD921" s="938"/>
      <c r="BE921" s="938"/>
      <c r="BF921" s="938"/>
      <c r="BG921" s="938"/>
      <c r="BH921" s="938"/>
      <c r="BI921" s="938"/>
      <c r="BJ921" s="938"/>
      <c r="BK921" s="938"/>
      <c r="BL921" s="938"/>
      <c r="BM921" s="938"/>
      <c r="BN921" s="938"/>
      <c r="BO921" s="938"/>
      <c r="BP921" s="938"/>
      <c r="BQ921" s="938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  <c r="CW921" s="8"/>
      <c r="CX921" s="8"/>
      <c r="CY921" s="8"/>
      <c r="CZ921" s="8"/>
      <c r="DA921" s="8"/>
      <c r="DB921" s="8"/>
    </row>
    <row r="922" spans="1:106" ht="15" customHeight="1">
      <c r="B922" s="942" t="s">
        <v>981</v>
      </c>
      <c r="C922" s="942"/>
      <c r="D922" s="942"/>
      <c r="E922" s="942"/>
      <c r="F922" s="942"/>
      <c r="G922" s="942"/>
      <c r="H922" s="942"/>
      <c r="I922" s="942"/>
      <c r="J922" s="942"/>
      <c r="K922" s="942"/>
      <c r="L922" s="942"/>
      <c r="M922" s="942"/>
      <c r="N922" s="943"/>
      <c r="O922" s="945">
        <f>SUM(X922:AV923)</f>
        <v>151876</v>
      </c>
      <c r="P922" s="945"/>
      <c r="Q922" s="945"/>
      <c r="R922" s="945"/>
      <c r="S922" s="945"/>
      <c r="T922" s="945"/>
      <c r="U922" s="945"/>
      <c r="V922" s="945"/>
      <c r="W922" s="945"/>
      <c r="X922" s="947">
        <v>16975</v>
      </c>
      <c r="Y922" s="947"/>
      <c r="Z922" s="947"/>
      <c r="AA922" s="947"/>
      <c r="AB922" s="947"/>
      <c r="AC922" s="947"/>
      <c r="AD922" s="947">
        <v>3589</v>
      </c>
      <c r="AE922" s="947"/>
      <c r="AF922" s="947"/>
      <c r="AG922" s="947"/>
      <c r="AH922" s="947"/>
      <c r="AI922" s="947"/>
      <c r="AJ922" s="947">
        <v>2973</v>
      </c>
      <c r="AK922" s="947"/>
      <c r="AL922" s="947"/>
      <c r="AM922" s="947"/>
      <c r="AN922" s="947"/>
      <c r="AO922" s="947"/>
      <c r="AP922" s="945">
        <v>128339</v>
      </c>
      <c r="AQ922" s="945"/>
      <c r="AR922" s="945"/>
      <c r="AS922" s="945"/>
      <c r="AT922" s="945"/>
      <c r="AU922" s="945"/>
      <c r="AV922" s="945"/>
      <c r="AW922" s="938">
        <v>416.1</v>
      </c>
      <c r="AX922" s="938"/>
      <c r="AY922" s="938"/>
      <c r="AZ922" s="938"/>
      <c r="BA922" s="938"/>
      <c r="BB922" s="938"/>
      <c r="BC922" s="938"/>
      <c r="BD922" s="938">
        <v>33.799999999999997</v>
      </c>
      <c r="BE922" s="938"/>
      <c r="BF922" s="938"/>
      <c r="BG922" s="938"/>
      <c r="BH922" s="938"/>
      <c r="BI922" s="938"/>
      <c r="BJ922" s="938"/>
      <c r="BK922" s="938">
        <v>66.2</v>
      </c>
      <c r="BL922" s="938"/>
      <c r="BM922" s="938"/>
      <c r="BN922" s="938"/>
      <c r="BO922" s="938"/>
      <c r="BP922" s="938"/>
      <c r="BQ922" s="938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  <c r="CW922" s="8"/>
      <c r="CX922" s="8"/>
      <c r="CY922" s="8"/>
      <c r="CZ922" s="8"/>
      <c r="DA922" s="8"/>
      <c r="DB922" s="8"/>
    </row>
    <row r="923" spans="1:106" ht="15" customHeight="1">
      <c r="B923" s="942"/>
      <c r="C923" s="942"/>
      <c r="D923" s="942"/>
      <c r="E923" s="942"/>
      <c r="F923" s="942"/>
      <c r="G923" s="942"/>
      <c r="H923" s="942"/>
      <c r="I923" s="942"/>
      <c r="J923" s="942"/>
      <c r="K923" s="942"/>
      <c r="L923" s="942"/>
      <c r="M923" s="942"/>
      <c r="N923" s="943"/>
      <c r="O923" s="945"/>
      <c r="P923" s="945"/>
      <c r="Q923" s="945"/>
      <c r="R923" s="945"/>
      <c r="S923" s="945"/>
      <c r="T923" s="945"/>
      <c r="U923" s="945"/>
      <c r="V923" s="945"/>
      <c r="W923" s="945"/>
      <c r="X923" s="947"/>
      <c r="Y923" s="947"/>
      <c r="Z923" s="947"/>
      <c r="AA923" s="947"/>
      <c r="AB923" s="947"/>
      <c r="AC923" s="947"/>
      <c r="AD923" s="947"/>
      <c r="AE923" s="947"/>
      <c r="AF923" s="947"/>
      <c r="AG923" s="947"/>
      <c r="AH923" s="947"/>
      <c r="AI923" s="947"/>
      <c r="AJ923" s="947"/>
      <c r="AK923" s="947"/>
      <c r="AL923" s="947"/>
      <c r="AM923" s="947"/>
      <c r="AN923" s="947"/>
      <c r="AO923" s="947"/>
      <c r="AP923" s="945"/>
      <c r="AQ923" s="945"/>
      <c r="AR923" s="945"/>
      <c r="AS923" s="945"/>
      <c r="AT923" s="945"/>
      <c r="AU923" s="945"/>
      <c r="AV923" s="945"/>
      <c r="AW923" s="938"/>
      <c r="AX923" s="938"/>
      <c r="AY923" s="938"/>
      <c r="AZ923" s="938"/>
      <c r="BA923" s="938"/>
      <c r="BB923" s="938"/>
      <c r="BC923" s="938"/>
      <c r="BD923" s="938"/>
      <c r="BE923" s="938"/>
      <c r="BF923" s="938"/>
      <c r="BG923" s="938"/>
      <c r="BH923" s="938"/>
      <c r="BI923" s="938"/>
      <c r="BJ923" s="938"/>
      <c r="BK923" s="938"/>
      <c r="BL923" s="938"/>
      <c r="BM923" s="938"/>
      <c r="BN923" s="938"/>
      <c r="BO923" s="938"/>
      <c r="BP923" s="938"/>
      <c r="BQ923" s="938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</row>
    <row r="924" spans="1:106" ht="15" customHeight="1">
      <c r="B924" s="942" t="s">
        <v>982</v>
      </c>
      <c r="C924" s="942"/>
      <c r="D924" s="942"/>
      <c r="E924" s="942"/>
      <c r="F924" s="942"/>
      <c r="G924" s="942"/>
      <c r="H924" s="942"/>
      <c r="I924" s="942"/>
      <c r="J924" s="942"/>
      <c r="K924" s="942"/>
      <c r="L924" s="942"/>
      <c r="M924" s="942"/>
      <c r="N924" s="943"/>
      <c r="O924" s="974">
        <f>SUM(X924:AV925)</f>
        <v>148656</v>
      </c>
      <c r="P924" s="975"/>
      <c r="Q924" s="975"/>
      <c r="R924" s="975"/>
      <c r="S924" s="975"/>
      <c r="T924" s="975"/>
      <c r="U924" s="975"/>
      <c r="V924" s="975"/>
      <c r="W924" s="976"/>
      <c r="X924" s="947">
        <v>17511</v>
      </c>
      <c r="Y924" s="947"/>
      <c r="Z924" s="947"/>
      <c r="AA924" s="947"/>
      <c r="AB924" s="947"/>
      <c r="AC924" s="947"/>
      <c r="AD924" s="947">
        <v>3333</v>
      </c>
      <c r="AE924" s="947"/>
      <c r="AF924" s="947"/>
      <c r="AG924" s="947"/>
      <c r="AH924" s="947"/>
      <c r="AI924" s="947"/>
      <c r="AJ924" s="947">
        <v>2561</v>
      </c>
      <c r="AK924" s="947"/>
      <c r="AL924" s="947"/>
      <c r="AM924" s="947"/>
      <c r="AN924" s="947"/>
      <c r="AO924" s="947"/>
      <c r="AP924" s="945">
        <v>125251</v>
      </c>
      <c r="AQ924" s="945"/>
      <c r="AR924" s="945"/>
      <c r="AS924" s="945"/>
      <c r="AT924" s="945"/>
      <c r="AU924" s="945"/>
      <c r="AV924" s="945"/>
      <c r="AW924" s="938">
        <v>406.2</v>
      </c>
      <c r="AX924" s="938"/>
      <c r="AY924" s="938"/>
      <c r="AZ924" s="938"/>
      <c r="BA924" s="938"/>
      <c r="BB924" s="938"/>
      <c r="BC924" s="938"/>
      <c r="BD924" s="938">
        <v>34.200000000000003</v>
      </c>
      <c r="BE924" s="938"/>
      <c r="BF924" s="938"/>
      <c r="BG924" s="938"/>
      <c r="BH924" s="938"/>
      <c r="BI924" s="938"/>
      <c r="BJ924" s="938"/>
      <c r="BK924" s="938">
        <v>65.8</v>
      </c>
      <c r="BL924" s="938"/>
      <c r="BM924" s="938"/>
      <c r="BN924" s="938"/>
      <c r="BO924" s="938"/>
      <c r="BP924" s="938"/>
      <c r="BQ924" s="938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</row>
    <row r="925" spans="1:106" ht="15" customHeight="1">
      <c r="B925" s="942"/>
      <c r="C925" s="942"/>
      <c r="D925" s="942"/>
      <c r="E925" s="942"/>
      <c r="F925" s="942"/>
      <c r="G925" s="942"/>
      <c r="H925" s="942"/>
      <c r="I925" s="942"/>
      <c r="J925" s="942"/>
      <c r="K925" s="942"/>
      <c r="L925" s="942"/>
      <c r="M925" s="942"/>
      <c r="N925" s="943"/>
      <c r="O925" s="974"/>
      <c r="P925" s="975"/>
      <c r="Q925" s="975"/>
      <c r="R925" s="975"/>
      <c r="S925" s="975"/>
      <c r="T925" s="975"/>
      <c r="U925" s="975"/>
      <c r="V925" s="975"/>
      <c r="W925" s="976"/>
      <c r="X925" s="947"/>
      <c r="Y925" s="947"/>
      <c r="Z925" s="947"/>
      <c r="AA925" s="947"/>
      <c r="AB925" s="947"/>
      <c r="AC925" s="947"/>
      <c r="AD925" s="947"/>
      <c r="AE925" s="947"/>
      <c r="AF925" s="947"/>
      <c r="AG925" s="947"/>
      <c r="AH925" s="947"/>
      <c r="AI925" s="947"/>
      <c r="AJ925" s="947"/>
      <c r="AK925" s="947"/>
      <c r="AL925" s="947"/>
      <c r="AM925" s="947"/>
      <c r="AN925" s="947"/>
      <c r="AO925" s="947"/>
      <c r="AP925" s="945"/>
      <c r="AQ925" s="945"/>
      <c r="AR925" s="945"/>
      <c r="AS925" s="945"/>
      <c r="AT925" s="945"/>
      <c r="AU925" s="945"/>
      <c r="AV925" s="945"/>
      <c r="AW925" s="938"/>
      <c r="AX925" s="938"/>
      <c r="AY925" s="938"/>
      <c r="AZ925" s="938"/>
      <c r="BA925" s="938"/>
      <c r="BB925" s="938"/>
      <c r="BC925" s="938"/>
      <c r="BD925" s="938"/>
      <c r="BE925" s="938"/>
      <c r="BF925" s="938"/>
      <c r="BG925" s="938"/>
      <c r="BH925" s="938"/>
      <c r="BI925" s="938"/>
      <c r="BJ925" s="938"/>
      <c r="BK925" s="938"/>
      <c r="BL925" s="938"/>
      <c r="BM925" s="938"/>
      <c r="BN925" s="938"/>
      <c r="BO925" s="938"/>
      <c r="BP925" s="938"/>
      <c r="BQ925" s="938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  <c r="CW925" s="8"/>
      <c r="CX925" s="8"/>
      <c r="CY925" s="8"/>
      <c r="CZ925" s="8"/>
      <c r="DA925" s="8"/>
      <c r="DB925" s="8"/>
    </row>
    <row r="926" spans="1:106" ht="15" customHeight="1">
      <c r="B926" s="942" t="s">
        <v>983</v>
      </c>
      <c r="C926" s="942"/>
      <c r="D926" s="942"/>
      <c r="E926" s="942"/>
      <c r="F926" s="942"/>
      <c r="G926" s="942"/>
      <c r="H926" s="942"/>
      <c r="I926" s="942"/>
      <c r="J926" s="942"/>
      <c r="K926" s="942"/>
      <c r="L926" s="942"/>
      <c r="M926" s="942"/>
      <c r="N926" s="943"/>
      <c r="O926" s="974">
        <f>SUM(X926:AV927)</f>
        <v>137958</v>
      </c>
      <c r="P926" s="975"/>
      <c r="Q926" s="975"/>
      <c r="R926" s="975"/>
      <c r="S926" s="975"/>
      <c r="T926" s="975"/>
      <c r="U926" s="975"/>
      <c r="V926" s="975"/>
      <c r="W926" s="976"/>
      <c r="X926" s="947">
        <v>15062</v>
      </c>
      <c r="Y926" s="947"/>
      <c r="Z926" s="947"/>
      <c r="AA926" s="947"/>
      <c r="AB926" s="947"/>
      <c r="AC926" s="947"/>
      <c r="AD926" s="947">
        <v>3015</v>
      </c>
      <c r="AE926" s="947"/>
      <c r="AF926" s="947"/>
      <c r="AG926" s="947"/>
      <c r="AH926" s="947"/>
      <c r="AI926" s="947"/>
      <c r="AJ926" s="947">
        <v>2150</v>
      </c>
      <c r="AK926" s="947"/>
      <c r="AL926" s="947"/>
      <c r="AM926" s="947"/>
      <c r="AN926" s="947"/>
      <c r="AO926" s="947"/>
      <c r="AP926" s="945">
        <v>117731</v>
      </c>
      <c r="AQ926" s="945"/>
      <c r="AR926" s="945"/>
      <c r="AS926" s="945"/>
      <c r="AT926" s="945"/>
      <c r="AU926" s="945"/>
      <c r="AV926" s="945"/>
      <c r="AW926" s="938">
        <v>378</v>
      </c>
      <c r="AX926" s="938"/>
      <c r="AY926" s="938"/>
      <c r="AZ926" s="938"/>
      <c r="BA926" s="938"/>
      <c r="BB926" s="938"/>
      <c r="BC926" s="938"/>
      <c r="BD926" s="938">
        <v>33.9</v>
      </c>
      <c r="BE926" s="938"/>
      <c r="BF926" s="938"/>
      <c r="BG926" s="938"/>
      <c r="BH926" s="938"/>
      <c r="BI926" s="938"/>
      <c r="BJ926" s="938"/>
      <c r="BK926" s="938">
        <v>66.099999999999994</v>
      </c>
      <c r="BL926" s="938"/>
      <c r="BM926" s="938"/>
      <c r="BN926" s="938"/>
      <c r="BO926" s="938"/>
      <c r="BP926" s="938"/>
      <c r="BQ926" s="938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  <c r="CW926" s="8"/>
      <c r="CX926" s="8"/>
      <c r="CY926" s="8"/>
      <c r="CZ926" s="8"/>
      <c r="DA926" s="8"/>
      <c r="DB926" s="8"/>
    </row>
    <row r="927" spans="1:106" ht="15" customHeight="1">
      <c r="B927" s="972"/>
      <c r="C927" s="972"/>
      <c r="D927" s="972"/>
      <c r="E927" s="972"/>
      <c r="F927" s="972"/>
      <c r="G927" s="972"/>
      <c r="H927" s="972"/>
      <c r="I927" s="972"/>
      <c r="J927" s="972"/>
      <c r="K927" s="972"/>
      <c r="L927" s="972"/>
      <c r="M927" s="972"/>
      <c r="N927" s="973"/>
      <c r="O927" s="977"/>
      <c r="P927" s="978"/>
      <c r="Q927" s="978"/>
      <c r="R927" s="978"/>
      <c r="S927" s="978"/>
      <c r="T927" s="978"/>
      <c r="U927" s="978"/>
      <c r="V927" s="978"/>
      <c r="W927" s="979"/>
      <c r="X927" s="980"/>
      <c r="Y927" s="980"/>
      <c r="Z927" s="980"/>
      <c r="AA927" s="980"/>
      <c r="AB927" s="980"/>
      <c r="AC927" s="980"/>
      <c r="AD927" s="980"/>
      <c r="AE927" s="980"/>
      <c r="AF927" s="980"/>
      <c r="AG927" s="980"/>
      <c r="AH927" s="980"/>
      <c r="AI927" s="980"/>
      <c r="AJ927" s="980"/>
      <c r="AK927" s="980"/>
      <c r="AL927" s="980"/>
      <c r="AM927" s="980"/>
      <c r="AN927" s="980"/>
      <c r="AO927" s="980"/>
      <c r="AP927" s="981"/>
      <c r="AQ927" s="981"/>
      <c r="AR927" s="981"/>
      <c r="AS927" s="981"/>
      <c r="AT927" s="981"/>
      <c r="AU927" s="981"/>
      <c r="AV927" s="981"/>
      <c r="AW927" s="971"/>
      <c r="AX927" s="971"/>
      <c r="AY927" s="971"/>
      <c r="AZ927" s="971"/>
      <c r="BA927" s="971"/>
      <c r="BB927" s="971"/>
      <c r="BC927" s="971"/>
      <c r="BD927" s="971"/>
      <c r="BE927" s="971"/>
      <c r="BF927" s="971"/>
      <c r="BG927" s="971"/>
      <c r="BH927" s="971"/>
      <c r="BI927" s="971"/>
      <c r="BJ927" s="971"/>
      <c r="BK927" s="971"/>
      <c r="BL927" s="971"/>
      <c r="BM927" s="971"/>
      <c r="BN927" s="971"/>
      <c r="BO927" s="971"/>
      <c r="BP927" s="971"/>
      <c r="BQ927" s="971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  <c r="CW927" s="8"/>
      <c r="CX927" s="8"/>
      <c r="CY927" s="8"/>
      <c r="CZ927" s="8"/>
      <c r="DA927" s="8"/>
      <c r="DB927" s="8"/>
    </row>
    <row r="928" spans="1:106" ht="15" customHeight="1">
      <c r="B928" s="14" t="s">
        <v>984</v>
      </c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BQ928" s="16" t="s">
        <v>477</v>
      </c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</row>
    <row r="929" spans="1:69" ht="11.25" customHeight="1"/>
    <row r="930" spans="1:69" ht="15" customHeight="1">
      <c r="A930" s="14" t="s">
        <v>464</v>
      </c>
      <c r="BQ930" s="16" t="s">
        <v>472</v>
      </c>
    </row>
    <row r="931" spans="1:69" ht="3.75" customHeight="1"/>
    <row r="932" spans="1:69" ht="15" customHeight="1">
      <c r="B932" s="126" t="s">
        <v>503</v>
      </c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 t="s">
        <v>465</v>
      </c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 t="s">
        <v>466</v>
      </c>
      <c r="AA932" s="126"/>
      <c r="AB932" s="126"/>
      <c r="AC932" s="126"/>
      <c r="AD932" s="126"/>
      <c r="AE932" s="126"/>
      <c r="AF932" s="126"/>
      <c r="AG932" s="126"/>
      <c r="AH932" s="126"/>
      <c r="AI932" s="126"/>
      <c r="AJ932" s="126"/>
      <c r="AK932" s="126" t="s">
        <v>985</v>
      </c>
      <c r="AL932" s="126"/>
      <c r="AM932" s="126"/>
      <c r="AN932" s="126"/>
      <c r="AO932" s="126"/>
      <c r="AP932" s="126"/>
      <c r="AQ932" s="126"/>
      <c r="AR932" s="126"/>
      <c r="AS932" s="126"/>
      <c r="AT932" s="126"/>
      <c r="AU932" s="126"/>
      <c r="AV932" s="126" t="s">
        <v>467</v>
      </c>
      <c r="AW932" s="126"/>
      <c r="AX932" s="126"/>
      <c r="AY932" s="126"/>
      <c r="AZ932" s="126"/>
      <c r="BA932" s="126"/>
      <c r="BB932" s="126"/>
      <c r="BC932" s="126"/>
      <c r="BD932" s="126"/>
      <c r="BE932" s="126"/>
      <c r="BF932" s="126"/>
      <c r="BG932" s="126" t="s">
        <v>468</v>
      </c>
      <c r="BH932" s="126"/>
      <c r="BI932" s="126"/>
      <c r="BJ932" s="126"/>
      <c r="BK932" s="126"/>
      <c r="BL932" s="126"/>
      <c r="BM932" s="126"/>
      <c r="BN932" s="126"/>
      <c r="BO932" s="126"/>
      <c r="BP932" s="126"/>
      <c r="BQ932" s="126"/>
    </row>
    <row r="933" spans="1:69" ht="15" customHeight="1">
      <c r="B933" s="584" t="s">
        <v>820</v>
      </c>
      <c r="C933" s="118"/>
      <c r="D933" s="118"/>
      <c r="E933" s="585"/>
      <c r="F933" s="144" t="s">
        <v>469</v>
      </c>
      <c r="G933" s="144"/>
      <c r="H933" s="144"/>
      <c r="I933" s="144"/>
      <c r="J933" s="144"/>
      <c r="K933" s="144"/>
      <c r="L933" s="144"/>
      <c r="M933" s="144"/>
      <c r="N933" s="144"/>
      <c r="O933" s="451">
        <v>226</v>
      </c>
      <c r="P933" s="452"/>
      <c r="Q933" s="452"/>
      <c r="R933" s="452"/>
      <c r="S933" s="452"/>
      <c r="T933" s="452"/>
      <c r="U933" s="452"/>
      <c r="V933" s="452"/>
      <c r="W933" s="452"/>
      <c r="X933" s="452"/>
      <c r="Y933" s="453"/>
      <c r="Z933" s="451">
        <v>149</v>
      </c>
      <c r="AA933" s="452"/>
      <c r="AB933" s="452"/>
      <c r="AC933" s="452"/>
      <c r="AD933" s="452"/>
      <c r="AE933" s="452"/>
      <c r="AF933" s="452"/>
      <c r="AG933" s="452"/>
      <c r="AH933" s="452"/>
      <c r="AI933" s="452"/>
      <c r="AJ933" s="453"/>
      <c r="AK933" s="451">
        <v>226</v>
      </c>
      <c r="AL933" s="452"/>
      <c r="AM933" s="452"/>
      <c r="AN933" s="452"/>
      <c r="AO933" s="452"/>
      <c r="AP933" s="452"/>
      <c r="AQ933" s="452"/>
      <c r="AR933" s="452"/>
      <c r="AS933" s="452"/>
      <c r="AT933" s="452"/>
      <c r="AU933" s="453"/>
      <c r="AV933" s="451">
        <v>63</v>
      </c>
      <c r="AW933" s="452"/>
      <c r="AX933" s="452"/>
      <c r="AY933" s="452"/>
      <c r="AZ933" s="452"/>
      <c r="BA933" s="452"/>
      <c r="BB933" s="452"/>
      <c r="BC933" s="452"/>
      <c r="BD933" s="452"/>
      <c r="BE933" s="452"/>
      <c r="BF933" s="453"/>
      <c r="BG933" s="451">
        <v>308</v>
      </c>
      <c r="BH933" s="452"/>
      <c r="BI933" s="452"/>
      <c r="BJ933" s="452"/>
      <c r="BK933" s="452"/>
      <c r="BL933" s="452"/>
      <c r="BM933" s="452"/>
      <c r="BN933" s="452"/>
      <c r="BO933" s="452"/>
      <c r="BP933" s="452"/>
      <c r="BQ933" s="453"/>
    </row>
    <row r="934" spans="1:69" ht="15" customHeight="1">
      <c r="B934" s="935"/>
      <c r="C934" s="936"/>
      <c r="D934" s="936"/>
      <c r="E934" s="937"/>
      <c r="F934" s="270" t="s">
        <v>470</v>
      </c>
      <c r="G934" s="271"/>
      <c r="H934" s="271"/>
      <c r="I934" s="271"/>
      <c r="J934" s="271"/>
      <c r="K934" s="271"/>
      <c r="L934" s="271"/>
      <c r="M934" s="271"/>
      <c r="N934" s="272"/>
      <c r="O934" s="445">
        <v>105</v>
      </c>
      <c r="P934" s="446"/>
      <c r="Q934" s="446"/>
      <c r="R934" s="446"/>
      <c r="S934" s="446"/>
      <c r="T934" s="446"/>
      <c r="U934" s="446"/>
      <c r="V934" s="446"/>
      <c r="W934" s="446"/>
      <c r="X934" s="446"/>
      <c r="Y934" s="447"/>
      <c r="Z934" s="445">
        <v>96</v>
      </c>
      <c r="AA934" s="446"/>
      <c r="AB934" s="446"/>
      <c r="AC934" s="446"/>
      <c r="AD934" s="446"/>
      <c r="AE934" s="446"/>
      <c r="AF934" s="446"/>
      <c r="AG934" s="446"/>
      <c r="AH934" s="446"/>
      <c r="AI934" s="446"/>
      <c r="AJ934" s="447"/>
      <c r="AK934" s="445">
        <v>191</v>
      </c>
      <c r="AL934" s="446"/>
      <c r="AM934" s="446"/>
      <c r="AN934" s="446"/>
      <c r="AO934" s="446"/>
      <c r="AP934" s="446"/>
      <c r="AQ934" s="446"/>
      <c r="AR934" s="446"/>
      <c r="AS934" s="446"/>
      <c r="AT934" s="446"/>
      <c r="AU934" s="447"/>
      <c r="AV934" s="445">
        <v>29</v>
      </c>
      <c r="AW934" s="446"/>
      <c r="AX934" s="446"/>
      <c r="AY934" s="446"/>
      <c r="AZ934" s="446"/>
      <c r="BA934" s="446"/>
      <c r="BB934" s="446"/>
      <c r="BC934" s="446"/>
      <c r="BD934" s="446"/>
      <c r="BE934" s="446"/>
      <c r="BF934" s="447"/>
      <c r="BG934" s="445">
        <v>8595</v>
      </c>
      <c r="BH934" s="446"/>
      <c r="BI934" s="446"/>
      <c r="BJ934" s="446"/>
      <c r="BK934" s="446"/>
      <c r="BL934" s="446"/>
      <c r="BM934" s="446"/>
      <c r="BN934" s="446"/>
      <c r="BO934" s="446"/>
      <c r="BP934" s="446"/>
      <c r="BQ934" s="447"/>
    </row>
    <row r="935" spans="1:69" ht="15" customHeight="1">
      <c r="B935" s="586"/>
      <c r="C935" s="587"/>
      <c r="D935" s="587"/>
      <c r="E935" s="588"/>
      <c r="F935" s="146" t="s">
        <v>471</v>
      </c>
      <c r="G935" s="147"/>
      <c r="H935" s="147"/>
      <c r="I935" s="147"/>
      <c r="J935" s="147"/>
      <c r="K935" s="147"/>
      <c r="L935" s="147"/>
      <c r="M935" s="147"/>
      <c r="N935" s="148"/>
      <c r="O935" s="932">
        <v>57.1</v>
      </c>
      <c r="P935" s="933"/>
      <c r="Q935" s="933"/>
      <c r="R935" s="933"/>
      <c r="S935" s="933"/>
      <c r="T935" s="933"/>
      <c r="U935" s="933"/>
      <c r="V935" s="933"/>
      <c r="W935" s="933"/>
      <c r="X935" s="933"/>
      <c r="Y935" s="934"/>
      <c r="Z935" s="932">
        <v>33.299999999999997</v>
      </c>
      <c r="AA935" s="933"/>
      <c r="AB935" s="933"/>
      <c r="AC935" s="933"/>
      <c r="AD935" s="933"/>
      <c r="AE935" s="933"/>
      <c r="AF935" s="933"/>
      <c r="AG935" s="933"/>
      <c r="AH935" s="933"/>
      <c r="AI935" s="933"/>
      <c r="AJ935" s="934"/>
      <c r="AK935" s="932">
        <v>45.8</v>
      </c>
      <c r="AL935" s="933"/>
      <c r="AM935" s="933"/>
      <c r="AN935" s="933"/>
      <c r="AO935" s="933"/>
      <c r="AP935" s="933"/>
      <c r="AQ935" s="933"/>
      <c r="AR935" s="933"/>
      <c r="AS935" s="933"/>
      <c r="AT935" s="933"/>
      <c r="AU935" s="934"/>
      <c r="AV935" s="932">
        <v>20.5</v>
      </c>
      <c r="AW935" s="933"/>
      <c r="AX935" s="933"/>
      <c r="AY935" s="933"/>
      <c r="AZ935" s="933"/>
      <c r="BA935" s="933"/>
      <c r="BB935" s="933"/>
      <c r="BC935" s="933"/>
      <c r="BD935" s="933"/>
      <c r="BE935" s="933"/>
      <c r="BF935" s="934"/>
      <c r="BG935" s="932">
        <v>32.1</v>
      </c>
      <c r="BH935" s="933"/>
      <c r="BI935" s="933"/>
      <c r="BJ935" s="933"/>
      <c r="BK935" s="933"/>
      <c r="BL935" s="933"/>
      <c r="BM935" s="933"/>
      <c r="BN935" s="933"/>
      <c r="BO935" s="933"/>
      <c r="BP935" s="933"/>
      <c r="BQ935" s="934"/>
    </row>
    <row r="936" spans="1:69" ht="15" customHeight="1">
      <c r="B936" s="584" t="s">
        <v>852</v>
      </c>
      <c r="C936" s="118"/>
      <c r="D936" s="118"/>
      <c r="E936" s="585"/>
      <c r="F936" s="144" t="s">
        <v>469</v>
      </c>
      <c r="G936" s="144"/>
      <c r="H936" s="144"/>
      <c r="I936" s="144"/>
      <c r="J936" s="144"/>
      <c r="K936" s="144"/>
      <c r="L936" s="144"/>
      <c r="M936" s="144"/>
      <c r="N936" s="144"/>
      <c r="O936" s="451">
        <v>255</v>
      </c>
      <c r="P936" s="452"/>
      <c r="Q936" s="452"/>
      <c r="R936" s="452"/>
      <c r="S936" s="452"/>
      <c r="T936" s="452"/>
      <c r="U936" s="452"/>
      <c r="V936" s="452"/>
      <c r="W936" s="452"/>
      <c r="X936" s="452"/>
      <c r="Y936" s="453"/>
      <c r="Z936" s="451">
        <v>133</v>
      </c>
      <c r="AA936" s="452"/>
      <c r="AB936" s="452"/>
      <c r="AC936" s="452"/>
      <c r="AD936" s="452"/>
      <c r="AE936" s="452"/>
      <c r="AF936" s="452"/>
      <c r="AG936" s="452"/>
      <c r="AH936" s="452"/>
      <c r="AI936" s="452"/>
      <c r="AJ936" s="453"/>
      <c r="AK936" s="451">
        <v>217</v>
      </c>
      <c r="AL936" s="452"/>
      <c r="AM936" s="452"/>
      <c r="AN936" s="452"/>
      <c r="AO936" s="452"/>
      <c r="AP936" s="452"/>
      <c r="AQ936" s="452"/>
      <c r="AR936" s="452"/>
      <c r="AS936" s="452"/>
      <c r="AT936" s="452"/>
      <c r="AU936" s="453"/>
      <c r="AV936" s="451">
        <v>63</v>
      </c>
      <c r="AW936" s="452"/>
      <c r="AX936" s="452"/>
      <c r="AY936" s="452"/>
      <c r="AZ936" s="452"/>
      <c r="BA936" s="452"/>
      <c r="BB936" s="452"/>
      <c r="BC936" s="452"/>
      <c r="BD936" s="452"/>
      <c r="BE936" s="452"/>
      <c r="BF936" s="453"/>
      <c r="BG936" s="451">
        <v>307</v>
      </c>
      <c r="BH936" s="452"/>
      <c r="BI936" s="452"/>
      <c r="BJ936" s="452"/>
      <c r="BK936" s="452"/>
      <c r="BL936" s="452"/>
      <c r="BM936" s="452"/>
      <c r="BN936" s="452"/>
      <c r="BO936" s="452"/>
      <c r="BP936" s="452"/>
      <c r="BQ936" s="453"/>
    </row>
    <row r="937" spans="1:69" ht="15" customHeight="1">
      <c r="B937" s="935"/>
      <c r="C937" s="936"/>
      <c r="D937" s="936"/>
      <c r="E937" s="937"/>
      <c r="F937" s="270" t="s">
        <v>470</v>
      </c>
      <c r="G937" s="271"/>
      <c r="H937" s="271"/>
      <c r="I937" s="271"/>
      <c r="J937" s="271"/>
      <c r="K937" s="271"/>
      <c r="L937" s="271"/>
      <c r="M937" s="271"/>
      <c r="N937" s="272"/>
      <c r="O937" s="445">
        <v>102</v>
      </c>
      <c r="P937" s="446"/>
      <c r="Q937" s="446"/>
      <c r="R937" s="446"/>
      <c r="S937" s="446"/>
      <c r="T937" s="446"/>
      <c r="U937" s="446"/>
      <c r="V937" s="446"/>
      <c r="W937" s="446"/>
      <c r="X937" s="446"/>
      <c r="Y937" s="447"/>
      <c r="Z937" s="445">
        <v>90</v>
      </c>
      <c r="AA937" s="446"/>
      <c r="AB937" s="446"/>
      <c r="AC937" s="446"/>
      <c r="AD937" s="446"/>
      <c r="AE937" s="446"/>
      <c r="AF937" s="446"/>
      <c r="AG937" s="446"/>
      <c r="AH937" s="446"/>
      <c r="AI937" s="446"/>
      <c r="AJ937" s="447"/>
      <c r="AK937" s="445">
        <v>172</v>
      </c>
      <c r="AL937" s="446"/>
      <c r="AM937" s="446"/>
      <c r="AN937" s="446"/>
      <c r="AO937" s="446"/>
      <c r="AP937" s="446"/>
      <c r="AQ937" s="446"/>
      <c r="AR937" s="446"/>
      <c r="AS937" s="446"/>
      <c r="AT937" s="446"/>
      <c r="AU937" s="447"/>
      <c r="AV937" s="445">
        <v>26</v>
      </c>
      <c r="AW937" s="446"/>
      <c r="AX937" s="446"/>
      <c r="AY937" s="446"/>
      <c r="AZ937" s="446"/>
      <c r="BA937" s="446"/>
      <c r="BB937" s="446"/>
      <c r="BC937" s="446"/>
      <c r="BD937" s="446"/>
      <c r="BE937" s="446"/>
      <c r="BF937" s="447"/>
      <c r="BG937" s="445">
        <v>8218</v>
      </c>
      <c r="BH937" s="446"/>
      <c r="BI937" s="446"/>
      <c r="BJ937" s="446"/>
      <c r="BK937" s="446"/>
      <c r="BL937" s="446"/>
      <c r="BM937" s="446"/>
      <c r="BN937" s="446"/>
      <c r="BO937" s="446"/>
      <c r="BP937" s="446"/>
      <c r="BQ937" s="447"/>
    </row>
    <row r="938" spans="1:69" ht="15" customHeight="1">
      <c r="B938" s="586"/>
      <c r="C938" s="587"/>
      <c r="D938" s="587"/>
      <c r="E938" s="588"/>
      <c r="F938" s="146" t="s">
        <v>471</v>
      </c>
      <c r="G938" s="147"/>
      <c r="H938" s="147"/>
      <c r="I938" s="147"/>
      <c r="J938" s="147"/>
      <c r="K938" s="147"/>
      <c r="L938" s="147"/>
      <c r="M938" s="147"/>
      <c r="N938" s="148"/>
      <c r="O938" s="932">
        <v>52.7</v>
      </c>
      <c r="P938" s="933"/>
      <c r="Q938" s="933"/>
      <c r="R938" s="933"/>
      <c r="S938" s="933"/>
      <c r="T938" s="933"/>
      <c r="U938" s="933"/>
      <c r="V938" s="933"/>
      <c r="W938" s="933"/>
      <c r="X938" s="933"/>
      <c r="Y938" s="934"/>
      <c r="Z938" s="932">
        <v>33.4</v>
      </c>
      <c r="AA938" s="933"/>
      <c r="AB938" s="933"/>
      <c r="AC938" s="933"/>
      <c r="AD938" s="933"/>
      <c r="AE938" s="933"/>
      <c r="AF938" s="933"/>
      <c r="AG938" s="933"/>
      <c r="AH938" s="933"/>
      <c r="AI938" s="933"/>
      <c r="AJ938" s="934"/>
      <c r="AK938" s="932">
        <v>45.2</v>
      </c>
      <c r="AL938" s="933"/>
      <c r="AM938" s="933"/>
      <c r="AN938" s="933"/>
      <c r="AO938" s="933"/>
      <c r="AP938" s="933"/>
      <c r="AQ938" s="933"/>
      <c r="AR938" s="933"/>
      <c r="AS938" s="933"/>
      <c r="AT938" s="933"/>
      <c r="AU938" s="934"/>
      <c r="AV938" s="932">
        <v>20.5</v>
      </c>
      <c r="AW938" s="933"/>
      <c r="AX938" s="933"/>
      <c r="AY938" s="933"/>
      <c r="AZ938" s="933"/>
      <c r="BA938" s="933"/>
      <c r="BB938" s="933"/>
      <c r="BC938" s="933"/>
      <c r="BD938" s="933"/>
      <c r="BE938" s="933"/>
      <c r="BF938" s="934"/>
      <c r="BG938" s="932">
        <v>30.8</v>
      </c>
      <c r="BH938" s="933"/>
      <c r="BI938" s="933"/>
      <c r="BJ938" s="933"/>
      <c r="BK938" s="933"/>
      <c r="BL938" s="933"/>
      <c r="BM938" s="933"/>
      <c r="BN938" s="933"/>
      <c r="BO938" s="933"/>
      <c r="BP938" s="933"/>
      <c r="BQ938" s="934"/>
    </row>
    <row r="939" spans="1:69" ht="15" customHeight="1">
      <c r="B939" s="584" t="s">
        <v>986</v>
      </c>
      <c r="C939" s="118"/>
      <c r="D939" s="118"/>
      <c r="E939" s="585"/>
      <c r="F939" s="144" t="s">
        <v>469</v>
      </c>
      <c r="G939" s="144"/>
      <c r="H939" s="144"/>
      <c r="I939" s="144"/>
      <c r="J939" s="144"/>
      <c r="K939" s="144"/>
      <c r="L939" s="144"/>
      <c r="M939" s="144"/>
      <c r="N939" s="144"/>
      <c r="O939" s="451">
        <v>206</v>
      </c>
      <c r="P939" s="452"/>
      <c r="Q939" s="452"/>
      <c r="R939" s="452"/>
      <c r="S939" s="452"/>
      <c r="T939" s="452"/>
      <c r="U939" s="452"/>
      <c r="V939" s="452"/>
      <c r="W939" s="452"/>
      <c r="X939" s="452"/>
      <c r="Y939" s="453"/>
      <c r="Z939" s="451">
        <v>124</v>
      </c>
      <c r="AA939" s="452"/>
      <c r="AB939" s="452"/>
      <c r="AC939" s="452"/>
      <c r="AD939" s="452"/>
      <c r="AE939" s="452"/>
      <c r="AF939" s="452"/>
      <c r="AG939" s="452"/>
      <c r="AH939" s="452"/>
      <c r="AI939" s="452"/>
      <c r="AJ939" s="453"/>
      <c r="AK939" s="451">
        <v>217</v>
      </c>
      <c r="AL939" s="452"/>
      <c r="AM939" s="452"/>
      <c r="AN939" s="452"/>
      <c r="AO939" s="452"/>
      <c r="AP939" s="452"/>
      <c r="AQ939" s="452"/>
      <c r="AR939" s="452"/>
      <c r="AS939" s="452"/>
      <c r="AT939" s="452"/>
      <c r="AU939" s="453"/>
      <c r="AV939" s="451">
        <v>56</v>
      </c>
      <c r="AW939" s="452"/>
      <c r="AX939" s="452"/>
      <c r="AY939" s="452"/>
      <c r="AZ939" s="452"/>
      <c r="BA939" s="452"/>
      <c r="BB939" s="452"/>
      <c r="BC939" s="452"/>
      <c r="BD939" s="452"/>
      <c r="BE939" s="452"/>
      <c r="BF939" s="453"/>
      <c r="BG939" s="451">
        <v>309</v>
      </c>
      <c r="BH939" s="452"/>
      <c r="BI939" s="452"/>
      <c r="BJ939" s="452"/>
      <c r="BK939" s="452"/>
      <c r="BL939" s="452"/>
      <c r="BM939" s="452"/>
      <c r="BN939" s="452"/>
      <c r="BO939" s="452"/>
      <c r="BP939" s="452"/>
      <c r="BQ939" s="453"/>
    </row>
    <row r="940" spans="1:69" ht="15" customHeight="1">
      <c r="B940" s="935"/>
      <c r="C940" s="936"/>
      <c r="D940" s="936"/>
      <c r="E940" s="937"/>
      <c r="F940" s="270" t="s">
        <v>470</v>
      </c>
      <c r="G940" s="271"/>
      <c r="H940" s="271"/>
      <c r="I940" s="271"/>
      <c r="J940" s="271"/>
      <c r="K940" s="271"/>
      <c r="L940" s="271"/>
      <c r="M940" s="271"/>
      <c r="N940" s="272"/>
      <c r="O940" s="445">
        <v>90</v>
      </c>
      <c r="P940" s="446"/>
      <c r="Q940" s="446"/>
      <c r="R940" s="446"/>
      <c r="S940" s="446"/>
      <c r="T940" s="446"/>
      <c r="U940" s="446"/>
      <c r="V940" s="446"/>
      <c r="W940" s="446"/>
      <c r="X940" s="446"/>
      <c r="Y940" s="447"/>
      <c r="Z940" s="445">
        <v>86</v>
      </c>
      <c r="AA940" s="446"/>
      <c r="AB940" s="446"/>
      <c r="AC940" s="446"/>
      <c r="AD940" s="446"/>
      <c r="AE940" s="446"/>
      <c r="AF940" s="446"/>
      <c r="AG940" s="446"/>
      <c r="AH940" s="446"/>
      <c r="AI940" s="446"/>
      <c r="AJ940" s="447"/>
      <c r="AK940" s="445">
        <v>170</v>
      </c>
      <c r="AL940" s="446"/>
      <c r="AM940" s="446"/>
      <c r="AN940" s="446"/>
      <c r="AO940" s="446"/>
      <c r="AP940" s="446"/>
      <c r="AQ940" s="446"/>
      <c r="AR940" s="446"/>
      <c r="AS940" s="446"/>
      <c r="AT940" s="446"/>
      <c r="AU940" s="447"/>
      <c r="AV940" s="445">
        <v>20</v>
      </c>
      <c r="AW940" s="446"/>
      <c r="AX940" s="446"/>
      <c r="AY940" s="446"/>
      <c r="AZ940" s="446"/>
      <c r="BA940" s="446"/>
      <c r="BB940" s="446"/>
      <c r="BC940" s="446"/>
      <c r="BD940" s="446"/>
      <c r="BE940" s="446"/>
      <c r="BF940" s="447"/>
      <c r="BG940" s="445">
        <v>8081</v>
      </c>
      <c r="BH940" s="446"/>
      <c r="BI940" s="446"/>
      <c r="BJ940" s="446"/>
      <c r="BK940" s="446"/>
      <c r="BL940" s="446"/>
      <c r="BM940" s="446"/>
      <c r="BN940" s="446"/>
      <c r="BO940" s="446"/>
      <c r="BP940" s="446"/>
      <c r="BQ940" s="447"/>
    </row>
    <row r="941" spans="1:69" ht="15" customHeight="1">
      <c r="B941" s="586"/>
      <c r="C941" s="587"/>
      <c r="D941" s="587"/>
      <c r="E941" s="588"/>
      <c r="F941" s="146" t="s">
        <v>471</v>
      </c>
      <c r="G941" s="147"/>
      <c r="H941" s="147"/>
      <c r="I941" s="147"/>
      <c r="J941" s="147"/>
      <c r="K941" s="147"/>
      <c r="L941" s="147"/>
      <c r="M941" s="147"/>
      <c r="N941" s="148"/>
      <c r="O941" s="932">
        <v>44</v>
      </c>
      <c r="P941" s="933"/>
      <c r="Q941" s="933"/>
      <c r="R941" s="933"/>
      <c r="S941" s="933"/>
      <c r="T941" s="933"/>
      <c r="U941" s="933"/>
      <c r="V941" s="933"/>
      <c r="W941" s="933"/>
      <c r="X941" s="933"/>
      <c r="Y941" s="934"/>
      <c r="Z941" s="932">
        <v>26.3</v>
      </c>
      <c r="AA941" s="933"/>
      <c r="AB941" s="933"/>
      <c r="AC941" s="933"/>
      <c r="AD941" s="933"/>
      <c r="AE941" s="933"/>
      <c r="AF941" s="933"/>
      <c r="AG941" s="933"/>
      <c r="AH941" s="933"/>
      <c r="AI941" s="933"/>
      <c r="AJ941" s="934"/>
      <c r="AK941" s="932">
        <v>47.1</v>
      </c>
      <c r="AL941" s="933"/>
      <c r="AM941" s="933"/>
      <c r="AN941" s="933"/>
      <c r="AO941" s="933"/>
      <c r="AP941" s="933"/>
      <c r="AQ941" s="933"/>
      <c r="AR941" s="933"/>
      <c r="AS941" s="933"/>
      <c r="AT941" s="933"/>
      <c r="AU941" s="934"/>
      <c r="AV941" s="932">
        <v>18.100000000000001</v>
      </c>
      <c r="AW941" s="933"/>
      <c r="AX941" s="933"/>
      <c r="AY941" s="933"/>
      <c r="AZ941" s="933"/>
      <c r="BA941" s="933"/>
      <c r="BB941" s="933"/>
      <c r="BC941" s="933"/>
      <c r="BD941" s="933"/>
      <c r="BE941" s="933"/>
      <c r="BF941" s="934"/>
      <c r="BG941" s="932">
        <v>30.1</v>
      </c>
      <c r="BH941" s="933"/>
      <c r="BI941" s="933"/>
      <c r="BJ941" s="933"/>
      <c r="BK941" s="933"/>
      <c r="BL941" s="933"/>
      <c r="BM941" s="933"/>
      <c r="BN941" s="933"/>
      <c r="BO941" s="933"/>
      <c r="BP941" s="933"/>
      <c r="BQ941" s="934"/>
    </row>
    <row r="942" spans="1:69" ht="15" customHeight="1">
      <c r="B942" s="584" t="s">
        <v>987</v>
      </c>
      <c r="C942" s="118"/>
      <c r="D942" s="118"/>
      <c r="E942" s="585"/>
      <c r="F942" s="144" t="s">
        <v>469</v>
      </c>
      <c r="G942" s="144"/>
      <c r="H942" s="144"/>
      <c r="I942" s="144"/>
      <c r="J942" s="144"/>
      <c r="K942" s="144"/>
      <c r="L942" s="144"/>
      <c r="M942" s="144"/>
      <c r="N942" s="144"/>
      <c r="O942" s="451">
        <v>181</v>
      </c>
      <c r="P942" s="452"/>
      <c r="Q942" s="452"/>
      <c r="R942" s="452"/>
      <c r="S942" s="452"/>
      <c r="T942" s="452"/>
      <c r="U942" s="452"/>
      <c r="V942" s="452"/>
      <c r="W942" s="452"/>
      <c r="X942" s="452"/>
      <c r="Y942" s="453"/>
      <c r="Z942" s="451">
        <v>122</v>
      </c>
      <c r="AA942" s="452"/>
      <c r="AB942" s="452"/>
      <c r="AC942" s="452"/>
      <c r="AD942" s="452"/>
      <c r="AE942" s="452"/>
      <c r="AF942" s="452"/>
      <c r="AG942" s="452"/>
      <c r="AH942" s="452"/>
      <c r="AI942" s="452"/>
      <c r="AJ942" s="453"/>
      <c r="AK942" s="451">
        <v>230</v>
      </c>
      <c r="AL942" s="452"/>
      <c r="AM942" s="452"/>
      <c r="AN942" s="452"/>
      <c r="AO942" s="452"/>
      <c r="AP942" s="452"/>
      <c r="AQ942" s="452"/>
      <c r="AR942" s="452"/>
      <c r="AS942" s="452"/>
      <c r="AT942" s="452"/>
      <c r="AU942" s="453"/>
      <c r="AV942" s="451">
        <v>52</v>
      </c>
      <c r="AW942" s="452"/>
      <c r="AX942" s="452"/>
      <c r="AY942" s="452"/>
      <c r="AZ942" s="452"/>
      <c r="BA942" s="452"/>
      <c r="BB942" s="452"/>
      <c r="BC942" s="452"/>
      <c r="BD942" s="452"/>
      <c r="BE942" s="452"/>
      <c r="BF942" s="453"/>
      <c r="BG942" s="451">
        <v>308</v>
      </c>
      <c r="BH942" s="452"/>
      <c r="BI942" s="452"/>
      <c r="BJ942" s="452"/>
      <c r="BK942" s="452"/>
      <c r="BL942" s="452"/>
      <c r="BM942" s="452"/>
      <c r="BN942" s="452"/>
      <c r="BO942" s="452"/>
      <c r="BP942" s="452"/>
      <c r="BQ942" s="453"/>
    </row>
    <row r="943" spans="1:69" ht="15" customHeight="1">
      <c r="B943" s="935"/>
      <c r="C943" s="936"/>
      <c r="D943" s="936"/>
      <c r="E943" s="937"/>
      <c r="F943" s="270" t="s">
        <v>470</v>
      </c>
      <c r="G943" s="271"/>
      <c r="H943" s="271"/>
      <c r="I943" s="271"/>
      <c r="J943" s="271"/>
      <c r="K943" s="271"/>
      <c r="L943" s="271"/>
      <c r="M943" s="271"/>
      <c r="N943" s="272"/>
      <c r="O943" s="445">
        <v>97</v>
      </c>
      <c r="P943" s="446"/>
      <c r="Q943" s="446"/>
      <c r="R943" s="446"/>
      <c r="S943" s="446"/>
      <c r="T943" s="446"/>
      <c r="U943" s="446"/>
      <c r="V943" s="446"/>
      <c r="W943" s="446"/>
      <c r="X943" s="446"/>
      <c r="Y943" s="447"/>
      <c r="Z943" s="445">
        <v>79</v>
      </c>
      <c r="AA943" s="446"/>
      <c r="AB943" s="446"/>
      <c r="AC943" s="446"/>
      <c r="AD943" s="446"/>
      <c r="AE943" s="446"/>
      <c r="AF943" s="446"/>
      <c r="AG943" s="446"/>
      <c r="AH943" s="446"/>
      <c r="AI943" s="446"/>
      <c r="AJ943" s="447"/>
      <c r="AK943" s="445">
        <v>170</v>
      </c>
      <c r="AL943" s="446"/>
      <c r="AM943" s="446"/>
      <c r="AN943" s="446"/>
      <c r="AO943" s="446"/>
      <c r="AP943" s="446"/>
      <c r="AQ943" s="446"/>
      <c r="AR943" s="446"/>
      <c r="AS943" s="446"/>
      <c r="AT943" s="446"/>
      <c r="AU943" s="447"/>
      <c r="AV943" s="445">
        <v>23</v>
      </c>
      <c r="AW943" s="446"/>
      <c r="AX943" s="446"/>
      <c r="AY943" s="446"/>
      <c r="AZ943" s="446"/>
      <c r="BA943" s="446"/>
      <c r="BB943" s="446"/>
      <c r="BC943" s="446"/>
      <c r="BD943" s="446"/>
      <c r="BE943" s="446"/>
      <c r="BF943" s="447"/>
      <c r="BG943" s="445">
        <v>8169</v>
      </c>
      <c r="BH943" s="446"/>
      <c r="BI943" s="446"/>
      <c r="BJ943" s="446"/>
      <c r="BK943" s="446"/>
      <c r="BL943" s="446"/>
      <c r="BM943" s="446"/>
      <c r="BN943" s="446"/>
      <c r="BO943" s="446"/>
      <c r="BP943" s="446"/>
      <c r="BQ943" s="447"/>
    </row>
    <row r="944" spans="1:69" ht="15" customHeight="1">
      <c r="B944" s="586"/>
      <c r="C944" s="587"/>
      <c r="D944" s="587"/>
      <c r="E944" s="588"/>
      <c r="F944" s="146" t="s">
        <v>471</v>
      </c>
      <c r="G944" s="147"/>
      <c r="H944" s="147"/>
      <c r="I944" s="147"/>
      <c r="J944" s="147"/>
      <c r="K944" s="147"/>
      <c r="L944" s="147"/>
      <c r="M944" s="147"/>
      <c r="N944" s="148"/>
      <c r="O944" s="932">
        <v>40.5</v>
      </c>
      <c r="P944" s="933"/>
      <c r="Q944" s="933"/>
      <c r="R944" s="933"/>
      <c r="S944" s="933"/>
      <c r="T944" s="933"/>
      <c r="U944" s="933"/>
      <c r="V944" s="933"/>
      <c r="W944" s="933"/>
      <c r="X944" s="933"/>
      <c r="Y944" s="934"/>
      <c r="Z944" s="932">
        <v>28.4</v>
      </c>
      <c r="AA944" s="933"/>
      <c r="AB944" s="933"/>
      <c r="AC944" s="933"/>
      <c r="AD944" s="933"/>
      <c r="AE944" s="933"/>
      <c r="AF944" s="933"/>
      <c r="AG944" s="933"/>
      <c r="AH944" s="933"/>
      <c r="AI944" s="933"/>
      <c r="AJ944" s="934"/>
      <c r="AK944" s="932">
        <v>46.1</v>
      </c>
      <c r="AL944" s="933"/>
      <c r="AM944" s="933"/>
      <c r="AN944" s="933"/>
      <c r="AO944" s="933"/>
      <c r="AP944" s="933"/>
      <c r="AQ944" s="933"/>
      <c r="AR944" s="933"/>
      <c r="AS944" s="933"/>
      <c r="AT944" s="933"/>
      <c r="AU944" s="934"/>
      <c r="AV944" s="932">
        <v>16.899999999999999</v>
      </c>
      <c r="AW944" s="933"/>
      <c r="AX944" s="933"/>
      <c r="AY944" s="933"/>
      <c r="AZ944" s="933"/>
      <c r="BA944" s="933"/>
      <c r="BB944" s="933"/>
      <c r="BC944" s="933"/>
      <c r="BD944" s="933"/>
      <c r="BE944" s="933"/>
      <c r="BF944" s="934"/>
      <c r="BG944" s="932">
        <v>30.5</v>
      </c>
      <c r="BH944" s="933"/>
      <c r="BI944" s="933"/>
      <c r="BJ944" s="933"/>
      <c r="BK944" s="933"/>
      <c r="BL944" s="933"/>
      <c r="BM944" s="933"/>
      <c r="BN944" s="933"/>
      <c r="BO944" s="933"/>
      <c r="BP944" s="933"/>
      <c r="BQ944" s="934"/>
    </row>
    <row r="945" spans="1:69" ht="15" customHeight="1"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BQ945" s="16" t="s">
        <v>473</v>
      </c>
    </row>
    <row r="947" spans="1:69" ht="15" customHeight="1">
      <c r="A947" s="12" t="s">
        <v>478</v>
      </c>
      <c r="B947" s="18"/>
      <c r="C947" s="18"/>
      <c r="D947" s="18"/>
    </row>
    <row r="948" spans="1:69" ht="15" customHeight="1">
      <c r="B948" s="18"/>
      <c r="C948" s="18"/>
      <c r="D948" s="18"/>
    </row>
    <row r="949" spans="1:69" ht="15" customHeight="1">
      <c r="A949" s="14" t="s">
        <v>217</v>
      </c>
      <c r="B949" s="18"/>
      <c r="C949" s="18"/>
      <c r="D949" s="18"/>
      <c r="BQ949" s="16" t="s">
        <v>256</v>
      </c>
    </row>
    <row r="950" spans="1:69" ht="3.75" customHeight="1"/>
    <row r="951" spans="1:69" ht="15" customHeight="1">
      <c r="B951" s="127" t="s">
        <v>503</v>
      </c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20"/>
      <c r="V951" s="157" t="s">
        <v>1023</v>
      </c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  <c r="AK951" s="143"/>
      <c r="AL951" s="157" t="s">
        <v>1024</v>
      </c>
      <c r="AM951" s="158"/>
      <c r="AN951" s="158"/>
      <c r="AO951" s="158"/>
      <c r="AP951" s="158"/>
      <c r="AQ951" s="158"/>
      <c r="AR951" s="158"/>
      <c r="AS951" s="158"/>
      <c r="AT951" s="158"/>
      <c r="AU951" s="158"/>
      <c r="AV951" s="158"/>
      <c r="AW951" s="158"/>
      <c r="AX951" s="158"/>
      <c r="AY951" s="158"/>
      <c r="AZ951" s="158"/>
      <c r="BA951" s="143"/>
      <c r="BB951" s="126" t="s">
        <v>1025</v>
      </c>
      <c r="BC951" s="126"/>
      <c r="BD951" s="126"/>
      <c r="BE951" s="126"/>
      <c r="BF951" s="126"/>
      <c r="BG951" s="126"/>
      <c r="BH951" s="126"/>
      <c r="BI951" s="126"/>
      <c r="BJ951" s="126"/>
      <c r="BK951" s="126"/>
      <c r="BL951" s="126"/>
      <c r="BM951" s="126"/>
      <c r="BN951" s="126"/>
      <c r="BO951" s="126"/>
      <c r="BP951" s="126"/>
      <c r="BQ951" s="126"/>
    </row>
    <row r="952" spans="1:69" ht="15" customHeight="1">
      <c r="B952" s="137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362"/>
      <c r="V952" s="157" t="s">
        <v>484</v>
      </c>
      <c r="W952" s="158"/>
      <c r="X952" s="158"/>
      <c r="Y952" s="158"/>
      <c r="Z952" s="158"/>
      <c r="AA952" s="158"/>
      <c r="AB952" s="158"/>
      <c r="AC952" s="143"/>
      <c r="AD952" s="157" t="s">
        <v>504</v>
      </c>
      <c r="AE952" s="158"/>
      <c r="AF952" s="158"/>
      <c r="AG952" s="158"/>
      <c r="AH952" s="158"/>
      <c r="AI952" s="158"/>
      <c r="AJ952" s="158"/>
      <c r="AK952" s="143"/>
      <c r="AL952" s="157" t="s">
        <v>484</v>
      </c>
      <c r="AM952" s="158"/>
      <c r="AN952" s="158"/>
      <c r="AO952" s="158"/>
      <c r="AP952" s="158"/>
      <c r="AQ952" s="158"/>
      <c r="AR952" s="158"/>
      <c r="AS952" s="143"/>
      <c r="AT952" s="157" t="s">
        <v>504</v>
      </c>
      <c r="AU952" s="158"/>
      <c r="AV952" s="158"/>
      <c r="AW952" s="158"/>
      <c r="AX952" s="158"/>
      <c r="AY952" s="158"/>
      <c r="AZ952" s="158"/>
      <c r="BA952" s="143"/>
      <c r="BB952" s="126" t="s">
        <v>484</v>
      </c>
      <c r="BC952" s="126"/>
      <c r="BD952" s="126"/>
      <c r="BE952" s="126"/>
      <c r="BF952" s="126"/>
      <c r="BG952" s="126"/>
      <c r="BH952" s="126"/>
      <c r="BI952" s="126"/>
      <c r="BJ952" s="126" t="s">
        <v>504</v>
      </c>
      <c r="BK952" s="126"/>
      <c r="BL952" s="126"/>
      <c r="BM952" s="126"/>
      <c r="BN952" s="126"/>
      <c r="BO952" s="126"/>
      <c r="BP952" s="126"/>
      <c r="BQ952" s="126"/>
    </row>
    <row r="953" spans="1:69" ht="15" customHeight="1">
      <c r="B953" s="472" t="s">
        <v>479</v>
      </c>
      <c r="C953" s="473"/>
      <c r="D953" s="473"/>
      <c r="E953" s="473"/>
      <c r="F953" s="473"/>
      <c r="G953" s="473"/>
      <c r="H953" s="473"/>
      <c r="I953" s="473"/>
      <c r="J953" s="473"/>
      <c r="K953" s="473"/>
      <c r="L953" s="473"/>
      <c r="M953" s="473"/>
      <c r="N953" s="473"/>
      <c r="O953" s="473"/>
      <c r="P953" s="473"/>
      <c r="Q953" s="473"/>
      <c r="R953" s="473"/>
      <c r="S953" s="473"/>
      <c r="T953" s="473"/>
      <c r="U953" s="474"/>
      <c r="V953" s="1071">
        <v>2510</v>
      </c>
      <c r="W953" s="1072"/>
      <c r="X953" s="1072"/>
      <c r="Y953" s="1072"/>
      <c r="Z953" s="1072"/>
      <c r="AA953" s="1072"/>
      <c r="AB953" s="1072"/>
      <c r="AC953" s="1073"/>
      <c r="AD953" s="313">
        <f>V953/$V$977*100</f>
        <v>1.726652358153101</v>
      </c>
      <c r="AE953" s="314"/>
      <c r="AF953" s="314"/>
      <c r="AG953" s="314"/>
      <c r="AH953" s="314"/>
      <c r="AI953" s="314"/>
      <c r="AJ953" s="314"/>
      <c r="AK953" s="315"/>
      <c r="AL953" s="1071">
        <v>2367</v>
      </c>
      <c r="AM953" s="1072"/>
      <c r="AN953" s="1072"/>
      <c r="AO953" s="1072"/>
      <c r="AP953" s="1072"/>
      <c r="AQ953" s="1072"/>
      <c r="AR953" s="1072"/>
      <c r="AS953" s="1073"/>
      <c r="AT953" s="1068">
        <f>AL953/$AL$977*100</f>
        <v>1.575678500342828</v>
      </c>
      <c r="AU953" s="1069"/>
      <c r="AV953" s="1069"/>
      <c r="AW953" s="1069"/>
      <c r="AX953" s="1069"/>
      <c r="AY953" s="1069"/>
      <c r="AZ953" s="1069"/>
      <c r="BA953" s="1070"/>
      <c r="BB953" s="1071">
        <v>2541</v>
      </c>
      <c r="BC953" s="1072"/>
      <c r="BD953" s="1072"/>
      <c r="BE953" s="1072"/>
      <c r="BF953" s="1072"/>
      <c r="BG953" s="1072"/>
      <c r="BH953" s="1072"/>
      <c r="BI953" s="1073"/>
      <c r="BJ953" s="1068">
        <f>BB953/$BB$977*100</f>
        <v>1.5888995885494177</v>
      </c>
      <c r="BK953" s="1069"/>
      <c r="BL953" s="1069"/>
      <c r="BM953" s="1069"/>
      <c r="BN953" s="1069"/>
      <c r="BO953" s="1069"/>
      <c r="BP953" s="1069"/>
      <c r="BQ953" s="1070"/>
    </row>
    <row r="954" spans="1:69" ht="15" customHeight="1">
      <c r="B954" s="93"/>
      <c r="C954" s="94" t="s">
        <v>435</v>
      </c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6"/>
      <c r="V954" s="1074">
        <v>2392</v>
      </c>
      <c r="W954" s="1075"/>
      <c r="X954" s="1075"/>
      <c r="Y954" s="1075"/>
      <c r="Z954" s="1075"/>
      <c r="AA954" s="1075"/>
      <c r="AB954" s="1075"/>
      <c r="AC954" s="1076"/>
      <c r="AD954" s="123">
        <f>V954/$V$977*100</f>
        <v>1.6454790600407241</v>
      </c>
      <c r="AE954" s="124"/>
      <c r="AF954" s="124"/>
      <c r="AG954" s="124"/>
      <c r="AH954" s="124"/>
      <c r="AI954" s="124"/>
      <c r="AJ954" s="124"/>
      <c r="AK954" s="125"/>
      <c r="AL954" s="1074">
        <v>2254</v>
      </c>
      <c r="AM954" s="1075"/>
      <c r="AN954" s="1075"/>
      <c r="AO954" s="1075"/>
      <c r="AP954" s="1075"/>
      <c r="AQ954" s="1075"/>
      <c r="AR954" s="1075"/>
      <c r="AS954" s="1076"/>
      <c r="AT954" s="1077">
        <f>AL954/$AL$977*100</f>
        <v>1.5004559948342775</v>
      </c>
      <c r="AU954" s="1078"/>
      <c r="AV954" s="1078"/>
      <c r="AW954" s="1078"/>
      <c r="AX954" s="1078"/>
      <c r="AY954" s="1078"/>
      <c r="AZ954" s="1078"/>
      <c r="BA954" s="1079"/>
      <c r="BB954" s="1074">
        <v>2396</v>
      </c>
      <c r="BC954" s="1075"/>
      <c r="BD954" s="1075"/>
      <c r="BE954" s="1075"/>
      <c r="BF954" s="1075"/>
      <c r="BG954" s="1075"/>
      <c r="BH954" s="1075"/>
      <c r="BI954" s="1076"/>
      <c r="BJ954" s="1077">
        <f>BB954/$BB$977*100</f>
        <v>1.4982303873138154</v>
      </c>
      <c r="BK954" s="1078"/>
      <c r="BL954" s="1078"/>
      <c r="BM954" s="1078"/>
      <c r="BN954" s="1078"/>
      <c r="BO954" s="1078"/>
      <c r="BP954" s="1078"/>
      <c r="BQ954" s="1079"/>
    </row>
    <row r="955" spans="1:69" ht="15" customHeight="1">
      <c r="B955" s="93"/>
      <c r="C955" s="55" t="s">
        <v>436</v>
      </c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66"/>
      <c r="V955" s="1092">
        <v>118</v>
      </c>
      <c r="W955" s="1093"/>
      <c r="X955" s="1093"/>
      <c r="Y955" s="1093"/>
      <c r="Z955" s="1093"/>
      <c r="AA955" s="1093"/>
      <c r="AB955" s="1093"/>
      <c r="AC955" s="1094"/>
      <c r="AD955" s="115">
        <f>V955/$V$977*100</f>
        <v>8.1173298112376863E-2</v>
      </c>
      <c r="AE955" s="116"/>
      <c r="AF955" s="116"/>
      <c r="AG955" s="116"/>
      <c r="AH955" s="116"/>
      <c r="AI955" s="116"/>
      <c r="AJ955" s="116"/>
      <c r="AK955" s="117"/>
      <c r="AL955" s="1092">
        <v>113</v>
      </c>
      <c r="AM955" s="1093"/>
      <c r="AN955" s="1093"/>
      <c r="AO955" s="1093"/>
      <c r="AP955" s="1093"/>
      <c r="AQ955" s="1093"/>
      <c r="AR955" s="1093"/>
      <c r="AS955" s="1094"/>
      <c r="AT955" s="1080">
        <f>AL955/$AL$977*100</f>
        <v>7.5222505508550738E-2</v>
      </c>
      <c r="AU955" s="1081"/>
      <c r="AV955" s="1081"/>
      <c r="AW955" s="1081"/>
      <c r="AX955" s="1081"/>
      <c r="AY955" s="1081"/>
      <c r="AZ955" s="1081"/>
      <c r="BA955" s="1082"/>
      <c r="BB955" s="1092">
        <v>145</v>
      </c>
      <c r="BC955" s="1093"/>
      <c r="BD955" s="1093"/>
      <c r="BE955" s="1093"/>
      <c r="BF955" s="1093"/>
      <c r="BG955" s="1093"/>
      <c r="BH955" s="1093"/>
      <c r="BI955" s="1094"/>
      <c r="BJ955" s="1080">
        <f>BB955/$BB$977*100</f>
        <v>9.0669201235602362E-2</v>
      </c>
      <c r="BK955" s="1081"/>
      <c r="BL955" s="1081"/>
      <c r="BM955" s="1081"/>
      <c r="BN955" s="1081"/>
      <c r="BO955" s="1081"/>
      <c r="BP955" s="1081"/>
      <c r="BQ955" s="1082"/>
    </row>
    <row r="956" spans="1:69" ht="15" customHeight="1">
      <c r="B956" s="97"/>
      <c r="C956" s="98" t="s">
        <v>206</v>
      </c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70"/>
      <c r="V956" s="1083">
        <v>1</v>
      </c>
      <c r="W956" s="1084"/>
      <c r="X956" s="1084"/>
      <c r="Y956" s="1084"/>
      <c r="Z956" s="1084"/>
      <c r="AA956" s="1084"/>
      <c r="AB956" s="1084"/>
      <c r="AC956" s="1085"/>
      <c r="AD956" s="415">
        <f>V956/$V$977*100</f>
        <v>6.8790930603709205E-4</v>
      </c>
      <c r="AE956" s="416"/>
      <c r="AF956" s="416"/>
      <c r="AG956" s="416"/>
      <c r="AH956" s="416"/>
      <c r="AI956" s="416"/>
      <c r="AJ956" s="416"/>
      <c r="AK956" s="417"/>
      <c r="AL956" s="1083">
        <v>0</v>
      </c>
      <c r="AM956" s="1084"/>
      <c r="AN956" s="1084"/>
      <c r="AO956" s="1084"/>
      <c r="AP956" s="1084"/>
      <c r="AQ956" s="1084"/>
      <c r="AR956" s="1084"/>
      <c r="AS956" s="1085"/>
      <c r="AT956" s="1086">
        <f>AL956/$AL$977*100</f>
        <v>0</v>
      </c>
      <c r="AU956" s="1087"/>
      <c r="AV956" s="1087"/>
      <c r="AW956" s="1087"/>
      <c r="AX956" s="1087"/>
      <c r="AY956" s="1087"/>
      <c r="AZ956" s="1087"/>
      <c r="BA956" s="1088"/>
      <c r="BB956" s="1083">
        <v>0</v>
      </c>
      <c r="BC956" s="1084"/>
      <c r="BD956" s="1084"/>
      <c r="BE956" s="1084"/>
      <c r="BF956" s="1084"/>
      <c r="BG956" s="1084"/>
      <c r="BH956" s="1084"/>
      <c r="BI956" s="1085"/>
      <c r="BJ956" s="1086">
        <f>BB956/$BB$977*100</f>
        <v>0</v>
      </c>
      <c r="BK956" s="1087"/>
      <c r="BL956" s="1087"/>
      <c r="BM956" s="1087"/>
      <c r="BN956" s="1087"/>
      <c r="BO956" s="1087"/>
      <c r="BP956" s="1087"/>
      <c r="BQ956" s="1088"/>
    </row>
    <row r="957" spans="1:69" ht="15" customHeight="1">
      <c r="B957" s="472" t="s">
        <v>480</v>
      </c>
      <c r="C957" s="473"/>
      <c r="D957" s="473"/>
      <c r="E957" s="473"/>
      <c r="F957" s="473"/>
      <c r="G957" s="473"/>
      <c r="H957" s="473"/>
      <c r="I957" s="473"/>
      <c r="J957" s="473"/>
      <c r="K957" s="473"/>
      <c r="L957" s="473"/>
      <c r="M957" s="473"/>
      <c r="N957" s="473"/>
      <c r="O957" s="473"/>
      <c r="P957" s="473"/>
      <c r="Q957" s="473"/>
      <c r="R957" s="473"/>
      <c r="S957" s="473"/>
      <c r="T957" s="473"/>
      <c r="U957" s="474"/>
      <c r="V957" s="1071">
        <f>SUM(V958:AC960)</f>
        <v>38058</v>
      </c>
      <c r="W957" s="1072"/>
      <c r="X957" s="1072"/>
      <c r="Y957" s="1072"/>
      <c r="Z957" s="1072"/>
      <c r="AA957" s="1072"/>
      <c r="AB957" s="1072"/>
      <c r="AC957" s="1073"/>
      <c r="AD957" s="313">
        <f>V957/$V$977*100</f>
        <v>26.180452369159653</v>
      </c>
      <c r="AE957" s="314"/>
      <c r="AF957" s="314"/>
      <c r="AG957" s="314"/>
      <c r="AH957" s="314"/>
      <c r="AI957" s="314"/>
      <c r="AJ957" s="314"/>
      <c r="AK957" s="315"/>
      <c r="AL957" s="1071">
        <f>SUM(AL958:AS960)</f>
        <v>39950</v>
      </c>
      <c r="AM957" s="1072"/>
      <c r="AN957" s="1072"/>
      <c r="AO957" s="1072"/>
      <c r="AP957" s="1072"/>
      <c r="AQ957" s="1072"/>
      <c r="AR957" s="1072"/>
      <c r="AS957" s="1073"/>
      <c r="AT957" s="1068">
        <f>AL957/$AL$977*100</f>
        <v>26.594151283775236</v>
      </c>
      <c r="AU957" s="1069"/>
      <c r="AV957" s="1069"/>
      <c r="AW957" s="1069"/>
      <c r="AX957" s="1069"/>
      <c r="AY957" s="1069"/>
      <c r="AZ957" s="1069"/>
      <c r="BA957" s="1070"/>
      <c r="BB957" s="1071">
        <v>47372</v>
      </c>
      <c r="BC957" s="1072"/>
      <c r="BD957" s="1072"/>
      <c r="BE957" s="1072"/>
      <c r="BF957" s="1072"/>
      <c r="BG957" s="1072"/>
      <c r="BH957" s="1072"/>
      <c r="BI957" s="1073"/>
      <c r="BJ957" s="1068">
        <f>BB957/$BB$977*100</f>
        <v>29.621940696089343</v>
      </c>
      <c r="BK957" s="1069"/>
      <c r="BL957" s="1069"/>
      <c r="BM957" s="1069"/>
      <c r="BN957" s="1069"/>
      <c r="BO957" s="1069"/>
      <c r="BP957" s="1069"/>
      <c r="BQ957" s="1070"/>
    </row>
    <row r="958" spans="1:69" ht="15" customHeight="1">
      <c r="B958" s="93"/>
      <c r="C958" s="94" t="s">
        <v>155</v>
      </c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6"/>
      <c r="V958" s="1074">
        <v>22</v>
      </c>
      <c r="W958" s="1075"/>
      <c r="X958" s="1075"/>
      <c r="Y958" s="1075"/>
      <c r="Z958" s="1075"/>
      <c r="AA958" s="1075"/>
      <c r="AB958" s="1075"/>
      <c r="AC958" s="1076"/>
      <c r="AD958" s="123">
        <f>V958/$V$977*100</f>
        <v>1.5134004732816026E-2</v>
      </c>
      <c r="AE958" s="124"/>
      <c r="AF958" s="124"/>
      <c r="AG958" s="124"/>
      <c r="AH958" s="124"/>
      <c r="AI958" s="124"/>
      <c r="AJ958" s="124"/>
      <c r="AK958" s="125"/>
      <c r="AL958" s="1074">
        <v>34</v>
      </c>
      <c r="AM958" s="1075"/>
      <c r="AN958" s="1075"/>
      <c r="AO958" s="1075"/>
      <c r="AP958" s="1075"/>
      <c r="AQ958" s="1075"/>
      <c r="AR958" s="1075"/>
      <c r="AS958" s="1076"/>
      <c r="AT958" s="1077">
        <f>AL958/$AL$977*100</f>
        <v>2.2633320241510841E-2</v>
      </c>
      <c r="AU958" s="1078"/>
      <c r="AV958" s="1078"/>
      <c r="AW958" s="1078"/>
      <c r="AX958" s="1078"/>
      <c r="AY958" s="1078"/>
      <c r="AZ958" s="1078"/>
      <c r="BA958" s="1079"/>
      <c r="BB958" s="1074">
        <v>33</v>
      </c>
      <c r="BC958" s="1075"/>
      <c r="BD958" s="1075"/>
      <c r="BE958" s="1075"/>
      <c r="BF958" s="1075"/>
      <c r="BG958" s="1075"/>
      <c r="BH958" s="1075"/>
      <c r="BI958" s="1076"/>
      <c r="BJ958" s="1077">
        <f>BB958/$BB$977*100</f>
        <v>2.0635059591550882E-2</v>
      </c>
      <c r="BK958" s="1078"/>
      <c r="BL958" s="1078"/>
      <c r="BM958" s="1078"/>
      <c r="BN958" s="1078"/>
      <c r="BO958" s="1078"/>
      <c r="BP958" s="1078"/>
      <c r="BQ958" s="1079"/>
    </row>
    <row r="959" spans="1:69" ht="15" customHeight="1">
      <c r="B959" s="93"/>
      <c r="C959" s="55" t="s">
        <v>156</v>
      </c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66"/>
      <c r="V959" s="1092">
        <v>25649</v>
      </c>
      <c r="W959" s="1093"/>
      <c r="X959" s="1093"/>
      <c r="Y959" s="1093"/>
      <c r="Z959" s="1093"/>
      <c r="AA959" s="1093"/>
      <c r="AB959" s="1093"/>
      <c r="AC959" s="1094"/>
      <c r="AD959" s="115">
        <f>V959/$V$977*100</f>
        <v>17.644185790545375</v>
      </c>
      <c r="AE959" s="116"/>
      <c r="AF959" s="116"/>
      <c r="AG959" s="116"/>
      <c r="AH959" s="116"/>
      <c r="AI959" s="116"/>
      <c r="AJ959" s="116"/>
      <c r="AK959" s="117"/>
      <c r="AL959" s="1092">
        <v>28322</v>
      </c>
      <c r="AM959" s="1093"/>
      <c r="AN959" s="1093"/>
      <c r="AO959" s="1093"/>
      <c r="AP959" s="1093"/>
      <c r="AQ959" s="1093"/>
      <c r="AR959" s="1093"/>
      <c r="AS959" s="1094"/>
      <c r="AT959" s="1080">
        <f>AL959/$AL$977*100</f>
        <v>18.85355576117853</v>
      </c>
      <c r="AU959" s="1081"/>
      <c r="AV959" s="1081"/>
      <c r="AW959" s="1081"/>
      <c r="AX959" s="1081"/>
      <c r="AY959" s="1081"/>
      <c r="AZ959" s="1081"/>
      <c r="BA959" s="1082"/>
      <c r="BB959" s="1092">
        <v>32416</v>
      </c>
      <c r="BC959" s="1093"/>
      <c r="BD959" s="1093"/>
      <c r="BE959" s="1093"/>
      <c r="BF959" s="1093"/>
      <c r="BG959" s="1093"/>
      <c r="BH959" s="1093"/>
      <c r="BI959" s="1094"/>
      <c r="BJ959" s="1080">
        <f>BB959/$BB$977*100</f>
        <v>20.269881567264044</v>
      </c>
      <c r="BK959" s="1081"/>
      <c r="BL959" s="1081"/>
      <c r="BM959" s="1081"/>
      <c r="BN959" s="1081"/>
      <c r="BO959" s="1081"/>
      <c r="BP959" s="1081"/>
      <c r="BQ959" s="1082"/>
    </row>
    <row r="960" spans="1:69" ht="15" customHeight="1">
      <c r="B960" s="97"/>
      <c r="C960" s="98" t="s">
        <v>438</v>
      </c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70"/>
      <c r="V960" s="1083">
        <v>12387</v>
      </c>
      <c r="W960" s="1084"/>
      <c r="X960" s="1084"/>
      <c r="Y960" s="1084"/>
      <c r="Z960" s="1084"/>
      <c r="AA960" s="1084"/>
      <c r="AB960" s="1084"/>
      <c r="AC960" s="1085"/>
      <c r="AD960" s="415">
        <f>V960/$V$977*100</f>
        <v>8.5211325738814594</v>
      </c>
      <c r="AE960" s="416"/>
      <c r="AF960" s="416"/>
      <c r="AG960" s="416"/>
      <c r="AH960" s="416"/>
      <c r="AI960" s="416"/>
      <c r="AJ960" s="416"/>
      <c r="AK960" s="417"/>
      <c r="AL960" s="1083">
        <v>11594</v>
      </c>
      <c r="AM960" s="1084"/>
      <c r="AN960" s="1084"/>
      <c r="AO960" s="1084"/>
      <c r="AP960" s="1084"/>
      <c r="AQ960" s="1084"/>
      <c r="AR960" s="1084"/>
      <c r="AS960" s="1085"/>
      <c r="AT960" s="1086">
        <f>AL960/$AL$977*100</f>
        <v>7.7179622023551966</v>
      </c>
      <c r="AU960" s="1087"/>
      <c r="AV960" s="1087"/>
      <c r="AW960" s="1087"/>
      <c r="AX960" s="1087"/>
      <c r="AY960" s="1087"/>
      <c r="AZ960" s="1087"/>
      <c r="BA960" s="1088"/>
      <c r="BB960" s="1083">
        <v>14922</v>
      </c>
      <c r="BC960" s="1084"/>
      <c r="BD960" s="1084"/>
      <c r="BE960" s="1084"/>
      <c r="BF960" s="1084"/>
      <c r="BG960" s="1084"/>
      <c r="BH960" s="1084"/>
      <c r="BI960" s="1085"/>
      <c r="BJ960" s="1086">
        <f>BB960/$BB$977*100</f>
        <v>9.3307987643976436</v>
      </c>
      <c r="BK960" s="1087"/>
      <c r="BL960" s="1087"/>
      <c r="BM960" s="1087"/>
      <c r="BN960" s="1087"/>
      <c r="BO960" s="1087"/>
      <c r="BP960" s="1087"/>
      <c r="BQ960" s="1088"/>
    </row>
    <row r="961" spans="2:69" ht="15" customHeight="1">
      <c r="B961" s="472" t="s">
        <v>481</v>
      </c>
      <c r="C961" s="473"/>
      <c r="D961" s="473"/>
      <c r="E961" s="473"/>
      <c r="F961" s="473"/>
      <c r="G961" s="473"/>
      <c r="H961" s="473"/>
      <c r="I961" s="473"/>
      <c r="J961" s="473"/>
      <c r="K961" s="473"/>
      <c r="L961" s="473"/>
      <c r="M961" s="473"/>
      <c r="N961" s="473"/>
      <c r="O961" s="473"/>
      <c r="P961" s="473"/>
      <c r="Q961" s="473"/>
      <c r="R961" s="473"/>
      <c r="S961" s="473"/>
      <c r="T961" s="473"/>
      <c r="U961" s="474"/>
      <c r="V961" s="1071">
        <f>SUM(V962:AC973)</f>
        <v>103675</v>
      </c>
      <c r="W961" s="1072"/>
      <c r="X961" s="1072"/>
      <c r="Y961" s="1072"/>
      <c r="Z961" s="1072"/>
      <c r="AA961" s="1072"/>
      <c r="AB961" s="1072"/>
      <c r="AC961" s="1073"/>
      <c r="AD961" s="313">
        <f>V961/$V$977*100</f>
        <v>71.31899730339552</v>
      </c>
      <c r="AE961" s="314"/>
      <c r="AF961" s="314"/>
      <c r="AG961" s="314"/>
      <c r="AH961" s="314"/>
      <c r="AI961" s="314"/>
      <c r="AJ961" s="314"/>
      <c r="AK961" s="315"/>
      <c r="AL961" s="1071">
        <v>106229</v>
      </c>
      <c r="AM961" s="1072"/>
      <c r="AN961" s="1072"/>
      <c r="AO961" s="1072"/>
      <c r="AP961" s="1072"/>
      <c r="AQ961" s="1072"/>
      <c r="AR961" s="1072"/>
      <c r="AS961" s="1073"/>
      <c r="AT961" s="1068">
        <f>AL961/$AL$977*100</f>
        <v>70.715146351042804</v>
      </c>
      <c r="AU961" s="1069"/>
      <c r="AV961" s="1069"/>
      <c r="AW961" s="1069"/>
      <c r="AX961" s="1069"/>
      <c r="AY961" s="1069"/>
      <c r="AZ961" s="1069"/>
      <c r="BA961" s="1070"/>
      <c r="BB961" s="1071">
        <f>SUM(BB962:BI973)</f>
        <v>108569</v>
      </c>
      <c r="BC961" s="1072"/>
      <c r="BD961" s="1072"/>
      <c r="BE961" s="1072"/>
      <c r="BF961" s="1072"/>
      <c r="BG961" s="1072"/>
      <c r="BH961" s="1072"/>
      <c r="BI961" s="1073"/>
      <c r="BJ961" s="1068">
        <f>BB961/$BB$977*100</f>
        <v>67.888720751366293</v>
      </c>
      <c r="BK961" s="1069"/>
      <c r="BL961" s="1069"/>
      <c r="BM961" s="1069"/>
      <c r="BN961" s="1069"/>
      <c r="BO961" s="1069"/>
      <c r="BP961" s="1069"/>
      <c r="BQ961" s="1070"/>
    </row>
    <row r="962" spans="2:69" ht="15" customHeight="1">
      <c r="B962" s="93"/>
      <c r="C962" s="1124" t="s">
        <v>1026</v>
      </c>
      <c r="D962" s="1125"/>
      <c r="E962" s="1125"/>
      <c r="F962" s="1125"/>
      <c r="G962" s="1125"/>
      <c r="H962" s="1125"/>
      <c r="I962" s="1125"/>
      <c r="J962" s="1125"/>
      <c r="K962" s="1125"/>
      <c r="L962" s="1125"/>
      <c r="M962" s="1125"/>
      <c r="N962" s="1125"/>
      <c r="O962" s="1125"/>
      <c r="P962" s="1125"/>
      <c r="Q962" s="1125"/>
      <c r="R962" s="1125"/>
      <c r="S962" s="1125"/>
      <c r="T962" s="1125"/>
      <c r="U962" s="1126"/>
      <c r="V962" s="1074">
        <v>2788</v>
      </c>
      <c r="W962" s="1075"/>
      <c r="X962" s="1075"/>
      <c r="Y962" s="1075"/>
      <c r="Z962" s="1075"/>
      <c r="AA962" s="1075"/>
      <c r="AB962" s="1075"/>
      <c r="AC962" s="1076"/>
      <c r="AD962" s="123">
        <f>V962/$V$977*100</f>
        <v>1.9178911452314127</v>
      </c>
      <c r="AE962" s="124"/>
      <c r="AF962" s="124"/>
      <c r="AG962" s="124"/>
      <c r="AH962" s="124"/>
      <c r="AI962" s="124"/>
      <c r="AJ962" s="124"/>
      <c r="AK962" s="125"/>
      <c r="AL962" s="1074">
        <v>3025</v>
      </c>
      <c r="AM962" s="1075"/>
      <c r="AN962" s="1075"/>
      <c r="AO962" s="1075"/>
      <c r="AP962" s="1075"/>
      <c r="AQ962" s="1075"/>
      <c r="AR962" s="1075"/>
      <c r="AS962" s="1076"/>
      <c r="AT962" s="1077">
        <f>AL962/$AL$977*100</f>
        <v>2.0136998156050088</v>
      </c>
      <c r="AU962" s="1078"/>
      <c r="AV962" s="1078"/>
      <c r="AW962" s="1078"/>
      <c r="AX962" s="1078"/>
      <c r="AY962" s="1078"/>
      <c r="AZ962" s="1078"/>
      <c r="BA962" s="1079"/>
      <c r="BB962" s="1074">
        <v>3939</v>
      </c>
      <c r="BC962" s="1075"/>
      <c r="BD962" s="1075"/>
      <c r="BE962" s="1075"/>
      <c r="BF962" s="1075"/>
      <c r="BG962" s="1075"/>
      <c r="BH962" s="1075"/>
      <c r="BI962" s="1076"/>
      <c r="BJ962" s="1077">
        <f>BB962/$BB$977*100</f>
        <v>2.4630757494278464</v>
      </c>
      <c r="BK962" s="1078"/>
      <c r="BL962" s="1078"/>
      <c r="BM962" s="1078"/>
      <c r="BN962" s="1078"/>
      <c r="BO962" s="1078"/>
      <c r="BP962" s="1078"/>
      <c r="BQ962" s="1079"/>
    </row>
    <row r="963" spans="2:69" ht="15" customHeight="1">
      <c r="B963" s="93"/>
      <c r="C963" s="55" t="s">
        <v>157</v>
      </c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66"/>
      <c r="V963" s="1092">
        <v>12771</v>
      </c>
      <c r="W963" s="1093"/>
      <c r="X963" s="1093"/>
      <c r="Y963" s="1093"/>
      <c r="Z963" s="1093"/>
      <c r="AA963" s="1093"/>
      <c r="AB963" s="1093"/>
      <c r="AC963" s="1094"/>
      <c r="AD963" s="115">
        <f>V963/$V$977*100</f>
        <v>8.7852897473997018</v>
      </c>
      <c r="AE963" s="116"/>
      <c r="AF963" s="116"/>
      <c r="AG963" s="116"/>
      <c r="AH963" s="116"/>
      <c r="AI963" s="116"/>
      <c r="AJ963" s="116"/>
      <c r="AK963" s="117"/>
      <c r="AL963" s="1092">
        <v>12406</v>
      </c>
      <c r="AM963" s="1093"/>
      <c r="AN963" s="1093"/>
      <c r="AO963" s="1093"/>
      <c r="AP963" s="1093"/>
      <c r="AQ963" s="1093"/>
      <c r="AR963" s="1093"/>
      <c r="AS963" s="1094"/>
      <c r="AT963" s="1080">
        <f>AL963/$AL$977*100</f>
        <v>8.2584991445936318</v>
      </c>
      <c r="AU963" s="1081"/>
      <c r="AV963" s="1081"/>
      <c r="AW963" s="1081"/>
      <c r="AX963" s="1081"/>
      <c r="AY963" s="1081"/>
      <c r="AZ963" s="1081"/>
      <c r="BA963" s="1082"/>
      <c r="BB963" s="1092">
        <v>12312</v>
      </c>
      <c r="BC963" s="1093"/>
      <c r="BD963" s="1093"/>
      <c r="BE963" s="1093"/>
      <c r="BF963" s="1093"/>
      <c r="BG963" s="1093"/>
      <c r="BH963" s="1093"/>
      <c r="BI963" s="1094"/>
      <c r="BJ963" s="1080">
        <f>BB963/$BB$977*100</f>
        <v>7.6987531421568018</v>
      </c>
      <c r="BK963" s="1081"/>
      <c r="BL963" s="1081"/>
      <c r="BM963" s="1081"/>
      <c r="BN963" s="1081"/>
      <c r="BO963" s="1081"/>
      <c r="BP963" s="1081"/>
      <c r="BQ963" s="1082"/>
    </row>
    <row r="964" spans="2:69" ht="15" customHeight="1">
      <c r="B964" s="93"/>
      <c r="C964" s="55" t="s">
        <v>1027</v>
      </c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66"/>
      <c r="V964" s="1092">
        <v>8251</v>
      </c>
      <c r="W964" s="1093"/>
      <c r="X964" s="1093"/>
      <c r="Y964" s="1093"/>
      <c r="Z964" s="1093"/>
      <c r="AA964" s="1093"/>
      <c r="AB964" s="1093"/>
      <c r="AC964" s="1094"/>
      <c r="AD964" s="115">
        <f>V964/$V$977*100</f>
        <v>5.6759396841120466</v>
      </c>
      <c r="AE964" s="116"/>
      <c r="AF964" s="116"/>
      <c r="AG964" s="116"/>
      <c r="AH964" s="116"/>
      <c r="AI964" s="116"/>
      <c r="AJ964" s="116"/>
      <c r="AK964" s="117"/>
      <c r="AL964" s="1092">
        <v>9239</v>
      </c>
      <c r="AM964" s="1093"/>
      <c r="AN964" s="1093"/>
      <c r="AO964" s="1093"/>
      <c r="AP964" s="1093"/>
      <c r="AQ964" s="1093"/>
      <c r="AR964" s="1093"/>
      <c r="AS964" s="1094"/>
      <c r="AT964" s="1080">
        <f>AL964/$AL$977*100</f>
        <v>6.1502719326858424</v>
      </c>
      <c r="AU964" s="1081"/>
      <c r="AV964" s="1081"/>
      <c r="AW964" s="1081"/>
      <c r="AX964" s="1081"/>
      <c r="AY964" s="1081"/>
      <c r="AZ964" s="1081"/>
      <c r="BA964" s="1082"/>
      <c r="BB964" s="1092">
        <v>9445</v>
      </c>
      <c r="BC964" s="1093"/>
      <c r="BD964" s="1093"/>
      <c r="BE964" s="1093"/>
      <c r="BF964" s="1093"/>
      <c r="BG964" s="1093"/>
      <c r="BH964" s="1093"/>
      <c r="BI964" s="1094"/>
      <c r="BJ964" s="1080">
        <f>BB964/$BB$977*100</f>
        <v>5.906004177036305</v>
      </c>
      <c r="BK964" s="1081"/>
      <c r="BL964" s="1081"/>
      <c r="BM964" s="1081"/>
      <c r="BN964" s="1081"/>
      <c r="BO964" s="1081"/>
      <c r="BP964" s="1081"/>
      <c r="BQ964" s="1082"/>
    </row>
    <row r="965" spans="2:69" ht="15" customHeight="1">
      <c r="B965" s="93"/>
      <c r="C965" s="55" t="s">
        <v>1028</v>
      </c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66"/>
      <c r="V965" s="1092">
        <v>4866</v>
      </c>
      <c r="W965" s="1093"/>
      <c r="X965" s="1093"/>
      <c r="Y965" s="1093"/>
      <c r="Z965" s="1093"/>
      <c r="AA965" s="1093"/>
      <c r="AB965" s="1093"/>
      <c r="AC965" s="1094"/>
      <c r="AD965" s="115">
        <f>V965/$V$977*100</f>
        <v>3.3473666831764901</v>
      </c>
      <c r="AE965" s="116"/>
      <c r="AF965" s="116"/>
      <c r="AG965" s="116"/>
      <c r="AH965" s="116"/>
      <c r="AI965" s="116"/>
      <c r="AJ965" s="116"/>
      <c r="AK965" s="117"/>
      <c r="AL965" s="1092">
        <v>5001</v>
      </c>
      <c r="AM965" s="1093"/>
      <c r="AN965" s="1093"/>
      <c r="AO965" s="1093"/>
      <c r="AP965" s="1093"/>
      <c r="AQ965" s="1093"/>
      <c r="AR965" s="1093"/>
      <c r="AS965" s="1094"/>
      <c r="AT965" s="1080">
        <f>AL965/$AL$977*100</f>
        <v>3.3290951331704619</v>
      </c>
      <c r="AU965" s="1081"/>
      <c r="AV965" s="1081"/>
      <c r="AW965" s="1081"/>
      <c r="AX965" s="1081"/>
      <c r="AY965" s="1081"/>
      <c r="AZ965" s="1081"/>
      <c r="BA965" s="1082"/>
      <c r="BB965" s="1092">
        <v>5424</v>
      </c>
      <c r="BC965" s="1093"/>
      <c r="BD965" s="1093"/>
      <c r="BE965" s="1093"/>
      <c r="BF965" s="1093"/>
      <c r="BG965" s="1093"/>
      <c r="BH965" s="1093"/>
      <c r="BI965" s="1094"/>
      <c r="BJ965" s="1080">
        <f>BB965/$BB$977*100</f>
        <v>3.3916534310476356</v>
      </c>
      <c r="BK965" s="1081"/>
      <c r="BL965" s="1081"/>
      <c r="BM965" s="1081"/>
      <c r="BN965" s="1081"/>
      <c r="BO965" s="1081"/>
      <c r="BP965" s="1081"/>
      <c r="BQ965" s="1082"/>
    </row>
    <row r="966" spans="2:69" ht="15" customHeight="1">
      <c r="B966" s="93"/>
      <c r="C966" s="55" t="s">
        <v>1029</v>
      </c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66"/>
      <c r="V966" s="1092">
        <v>4883</v>
      </c>
      <c r="W966" s="1093"/>
      <c r="X966" s="1093"/>
      <c r="Y966" s="1093"/>
      <c r="Z966" s="1093"/>
      <c r="AA966" s="1093"/>
      <c r="AB966" s="1093"/>
      <c r="AC966" s="1094"/>
      <c r="AD966" s="115">
        <f>V966/$V$977*100</f>
        <v>3.3590611413791209</v>
      </c>
      <c r="AE966" s="116"/>
      <c r="AF966" s="116"/>
      <c r="AG966" s="116"/>
      <c r="AH966" s="116"/>
      <c r="AI966" s="116"/>
      <c r="AJ966" s="116"/>
      <c r="AK966" s="117"/>
      <c r="AL966" s="1092">
        <v>4751</v>
      </c>
      <c r="AM966" s="1093"/>
      <c r="AN966" s="1093"/>
      <c r="AO966" s="1093"/>
      <c r="AP966" s="1093"/>
      <c r="AQ966" s="1093"/>
      <c r="AR966" s="1093"/>
      <c r="AS966" s="1094"/>
      <c r="AT966" s="1080">
        <f>AL966/$AL$977*100</f>
        <v>3.1626736608064117</v>
      </c>
      <c r="AU966" s="1081"/>
      <c r="AV966" s="1081"/>
      <c r="AW966" s="1081"/>
      <c r="AX966" s="1081"/>
      <c r="AY966" s="1081"/>
      <c r="AZ966" s="1081"/>
      <c r="BA966" s="1082"/>
      <c r="BB966" s="1092">
        <v>4703</v>
      </c>
      <c r="BC966" s="1093"/>
      <c r="BD966" s="1093"/>
      <c r="BE966" s="1093"/>
      <c r="BF966" s="1093"/>
      <c r="BG966" s="1093"/>
      <c r="BH966" s="1093"/>
      <c r="BI966" s="1094"/>
      <c r="BJ966" s="1080">
        <f>BB966/$BB$977*100</f>
        <v>2.9408086442140542</v>
      </c>
      <c r="BK966" s="1081"/>
      <c r="BL966" s="1081"/>
      <c r="BM966" s="1081"/>
      <c r="BN966" s="1081"/>
      <c r="BO966" s="1081"/>
      <c r="BP966" s="1081"/>
      <c r="BQ966" s="1082"/>
    </row>
    <row r="967" spans="2:69" ht="15" customHeight="1">
      <c r="B967" s="93"/>
      <c r="C967" s="55" t="s">
        <v>1030</v>
      </c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66"/>
      <c r="V967" s="1092">
        <v>4972</v>
      </c>
      <c r="W967" s="1093"/>
      <c r="X967" s="1093"/>
      <c r="Y967" s="1093"/>
      <c r="Z967" s="1093"/>
      <c r="AA967" s="1093"/>
      <c r="AB967" s="1093"/>
      <c r="AC967" s="1094"/>
      <c r="AD967" s="115">
        <f>V967/$V$977*100</f>
        <v>3.4202850696164218</v>
      </c>
      <c r="AE967" s="116"/>
      <c r="AF967" s="116"/>
      <c r="AG967" s="116"/>
      <c r="AH967" s="116"/>
      <c r="AI967" s="116"/>
      <c r="AJ967" s="116"/>
      <c r="AK967" s="117"/>
      <c r="AL967" s="1092">
        <v>5067</v>
      </c>
      <c r="AM967" s="1093"/>
      <c r="AN967" s="1093"/>
      <c r="AO967" s="1093"/>
      <c r="AP967" s="1093"/>
      <c r="AQ967" s="1093"/>
      <c r="AR967" s="1093"/>
      <c r="AS967" s="1094"/>
      <c r="AT967" s="1080">
        <f>AL967/$AL$977*100</f>
        <v>3.3730304018745718</v>
      </c>
      <c r="AU967" s="1081"/>
      <c r="AV967" s="1081"/>
      <c r="AW967" s="1081"/>
      <c r="AX967" s="1081"/>
      <c r="AY967" s="1081"/>
      <c r="AZ967" s="1081"/>
      <c r="BA967" s="1082"/>
      <c r="BB967" s="1092">
        <v>4988</v>
      </c>
      <c r="BC967" s="1093"/>
      <c r="BD967" s="1093"/>
      <c r="BE967" s="1093"/>
      <c r="BF967" s="1093"/>
      <c r="BG967" s="1093"/>
      <c r="BH967" s="1093"/>
      <c r="BI967" s="1094"/>
      <c r="BJ967" s="1080">
        <f>BB967/$BB$977*100</f>
        <v>3.1190205225047212</v>
      </c>
      <c r="BK967" s="1081"/>
      <c r="BL967" s="1081"/>
      <c r="BM967" s="1081"/>
      <c r="BN967" s="1081"/>
      <c r="BO967" s="1081"/>
      <c r="BP967" s="1081"/>
      <c r="BQ967" s="1082"/>
    </row>
    <row r="968" spans="2:69" ht="15" customHeight="1">
      <c r="B968" s="93"/>
      <c r="C968" s="55" t="s">
        <v>1031</v>
      </c>
      <c r="D968" s="56"/>
      <c r="E968" s="56"/>
      <c r="F968" s="56"/>
      <c r="G968" s="56"/>
      <c r="H968" s="56"/>
      <c r="I968" s="56"/>
      <c r="J968" s="56"/>
      <c r="K968" s="56">
        <v>27.84</v>
      </c>
      <c r="L968" s="56"/>
      <c r="M968" s="56"/>
      <c r="N968" s="56"/>
      <c r="O968" s="56"/>
      <c r="P968" s="56"/>
      <c r="Q968" s="56"/>
      <c r="R968" s="56"/>
      <c r="S968" s="56">
        <v>16.53</v>
      </c>
      <c r="T968" s="56"/>
      <c r="U968" s="66"/>
      <c r="V968" s="1092">
        <v>17931</v>
      </c>
      <c r="W968" s="1093"/>
      <c r="X968" s="1093"/>
      <c r="Y968" s="1093"/>
      <c r="Z968" s="1093"/>
      <c r="AA968" s="1093"/>
      <c r="AB968" s="1093"/>
      <c r="AC968" s="1094"/>
      <c r="AD968" s="115">
        <f>V968/$V$977*100</f>
        <v>12.334901766551098</v>
      </c>
      <c r="AE968" s="116"/>
      <c r="AF968" s="116"/>
      <c r="AG968" s="116"/>
      <c r="AH968" s="116"/>
      <c r="AI968" s="116"/>
      <c r="AJ968" s="116"/>
      <c r="AK968" s="117"/>
      <c r="AL968" s="1092">
        <v>19051</v>
      </c>
      <c r="AM968" s="1093"/>
      <c r="AN968" s="1093"/>
      <c r="AO968" s="1093"/>
      <c r="AP968" s="1093"/>
      <c r="AQ968" s="1093"/>
      <c r="AR968" s="1093"/>
      <c r="AS968" s="1094"/>
      <c r="AT968" s="1080">
        <f>AL968/$AL$977*100</f>
        <v>12.681981880030088</v>
      </c>
      <c r="AU968" s="1081"/>
      <c r="AV968" s="1081"/>
      <c r="AW968" s="1081"/>
      <c r="AX968" s="1081"/>
      <c r="AY968" s="1081"/>
      <c r="AZ968" s="1081"/>
      <c r="BA968" s="1082"/>
      <c r="BB968" s="1092">
        <v>19308</v>
      </c>
      <c r="BC968" s="1093"/>
      <c r="BD968" s="1093"/>
      <c r="BE968" s="1093"/>
      <c r="BF968" s="1093"/>
      <c r="BG968" s="1093"/>
      <c r="BH968" s="1093"/>
      <c r="BI968" s="1094"/>
      <c r="BJ968" s="1080">
        <f>BB968/$BB$977*100</f>
        <v>12.073385775565589</v>
      </c>
      <c r="BK968" s="1081"/>
      <c r="BL968" s="1081"/>
      <c r="BM968" s="1081"/>
      <c r="BN968" s="1081"/>
      <c r="BO968" s="1081"/>
      <c r="BP968" s="1081"/>
      <c r="BQ968" s="1082"/>
    </row>
    <row r="969" spans="2:69" ht="15" customHeight="1">
      <c r="B969" s="93"/>
      <c r="C969" s="1127" t="s">
        <v>1032</v>
      </c>
      <c r="D969" s="1128"/>
      <c r="E969" s="1128"/>
      <c r="F969" s="1128"/>
      <c r="G969" s="1128"/>
      <c r="H969" s="1128"/>
      <c r="I969" s="1128"/>
      <c r="J969" s="1128"/>
      <c r="K969" s="1128"/>
      <c r="L969" s="1128"/>
      <c r="M969" s="1128"/>
      <c r="N969" s="1128"/>
      <c r="O969" s="1128"/>
      <c r="P969" s="1128"/>
      <c r="Q969" s="1128"/>
      <c r="R969" s="1128"/>
      <c r="S969" s="1128"/>
      <c r="T969" s="1128"/>
      <c r="U969" s="1129"/>
      <c r="V969" s="1092">
        <v>8402</v>
      </c>
      <c r="W969" s="1093"/>
      <c r="X969" s="1093"/>
      <c r="Y969" s="1093"/>
      <c r="Z969" s="1093"/>
      <c r="AA969" s="1093"/>
      <c r="AB969" s="1093"/>
      <c r="AC969" s="1094"/>
      <c r="AD969" s="115">
        <f>V969/$V$977*100</f>
        <v>5.7798139893236478</v>
      </c>
      <c r="AE969" s="116"/>
      <c r="AF969" s="116"/>
      <c r="AG969" s="116"/>
      <c r="AH969" s="116"/>
      <c r="AI969" s="116"/>
      <c r="AJ969" s="116"/>
      <c r="AK969" s="117"/>
      <c r="AL969" s="1092">
        <v>8748</v>
      </c>
      <c r="AM969" s="1093"/>
      <c r="AN969" s="1093"/>
      <c r="AO969" s="1093"/>
      <c r="AP969" s="1093"/>
      <c r="AQ969" s="1093"/>
      <c r="AR969" s="1093"/>
      <c r="AS969" s="1094"/>
      <c r="AT969" s="1080">
        <f>AL969/$AL$977*100</f>
        <v>5.823420160962848</v>
      </c>
      <c r="AU969" s="1081"/>
      <c r="AV969" s="1081"/>
      <c r="AW969" s="1081"/>
      <c r="AX969" s="1081"/>
      <c r="AY969" s="1081"/>
      <c r="AZ969" s="1081"/>
      <c r="BA969" s="1082"/>
      <c r="BB969" s="1092">
        <v>9079</v>
      </c>
      <c r="BC969" s="1093"/>
      <c r="BD969" s="1093"/>
      <c r="BE969" s="1093"/>
      <c r="BF969" s="1093"/>
      <c r="BG969" s="1093"/>
      <c r="BH969" s="1093"/>
      <c r="BI969" s="1094"/>
      <c r="BJ969" s="1080">
        <f>BB969/$BB$977*100</f>
        <v>5.6771426070209223</v>
      </c>
      <c r="BK969" s="1081"/>
      <c r="BL969" s="1081"/>
      <c r="BM969" s="1081"/>
      <c r="BN969" s="1081"/>
      <c r="BO969" s="1081"/>
      <c r="BP969" s="1081"/>
      <c r="BQ969" s="1082"/>
    </row>
    <row r="970" spans="2:69" ht="15" customHeight="1">
      <c r="B970" s="93"/>
      <c r="C970" s="55" t="s">
        <v>444</v>
      </c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66"/>
      <c r="V970" s="1092">
        <v>8129</v>
      </c>
      <c r="W970" s="1093"/>
      <c r="X970" s="1093"/>
      <c r="Y970" s="1093"/>
      <c r="Z970" s="1093"/>
      <c r="AA970" s="1093"/>
      <c r="AB970" s="1093"/>
      <c r="AC970" s="1094"/>
      <c r="AD970" s="115">
        <f>V970/$V$977*100</f>
        <v>5.5920147487755214</v>
      </c>
      <c r="AE970" s="116"/>
      <c r="AF970" s="116"/>
      <c r="AG970" s="116"/>
      <c r="AH970" s="116"/>
      <c r="AI970" s="116"/>
      <c r="AJ970" s="116"/>
      <c r="AK970" s="117"/>
      <c r="AL970" s="1092">
        <v>8191</v>
      </c>
      <c r="AM970" s="1093"/>
      <c r="AN970" s="1093"/>
      <c r="AO970" s="1093"/>
      <c r="AP970" s="1093"/>
      <c r="AQ970" s="1093"/>
      <c r="AR970" s="1093"/>
      <c r="AS970" s="1094"/>
      <c r="AT970" s="1080">
        <f>AL970/$AL$977*100</f>
        <v>5.4526331205357437</v>
      </c>
      <c r="AU970" s="1081"/>
      <c r="AV970" s="1081"/>
      <c r="AW970" s="1081"/>
      <c r="AX970" s="1081"/>
      <c r="AY970" s="1081"/>
      <c r="AZ970" s="1081"/>
      <c r="BA970" s="1082"/>
      <c r="BB970" s="1092">
        <v>8162</v>
      </c>
      <c r="BC970" s="1093"/>
      <c r="BD970" s="1093"/>
      <c r="BE970" s="1093"/>
      <c r="BF970" s="1093"/>
      <c r="BG970" s="1093"/>
      <c r="BH970" s="1093"/>
      <c r="BI970" s="1094"/>
      <c r="BJ970" s="1080">
        <f>BB970/$BB$977*100</f>
        <v>5.1037380723102519</v>
      </c>
      <c r="BK970" s="1081"/>
      <c r="BL970" s="1081"/>
      <c r="BM970" s="1081"/>
      <c r="BN970" s="1081"/>
      <c r="BO970" s="1081"/>
      <c r="BP970" s="1081"/>
      <c r="BQ970" s="1082"/>
    </row>
    <row r="971" spans="2:69" ht="15" customHeight="1">
      <c r="B971" s="93"/>
      <c r="C971" s="55" t="s">
        <v>1033</v>
      </c>
      <c r="D971" s="56"/>
      <c r="E971" s="56"/>
      <c r="F971" s="56"/>
      <c r="G971" s="56"/>
      <c r="H971" s="56"/>
      <c r="I971" s="56"/>
      <c r="J971" s="56"/>
      <c r="K971" s="56">
        <v>27.84</v>
      </c>
      <c r="L971" s="56"/>
      <c r="M971" s="56"/>
      <c r="N971" s="56"/>
      <c r="O971" s="56"/>
      <c r="P971" s="56"/>
      <c r="Q971" s="56"/>
      <c r="R971" s="56"/>
      <c r="S971" s="56">
        <v>16.53</v>
      </c>
      <c r="T971" s="56"/>
      <c r="U971" s="66"/>
      <c r="V971" s="1092">
        <v>5969</v>
      </c>
      <c r="W971" s="1093"/>
      <c r="X971" s="1093"/>
      <c r="Y971" s="1093"/>
      <c r="Z971" s="1093"/>
      <c r="AA971" s="1093"/>
      <c r="AB971" s="1093"/>
      <c r="AC971" s="1094"/>
      <c r="AD971" s="115">
        <f>V971/$V$977*100</f>
        <v>4.1061306477354025</v>
      </c>
      <c r="AE971" s="116"/>
      <c r="AF971" s="116"/>
      <c r="AG971" s="116"/>
      <c r="AH971" s="116"/>
      <c r="AI971" s="116"/>
      <c r="AJ971" s="116"/>
      <c r="AK971" s="117"/>
      <c r="AL971" s="1092">
        <v>6019</v>
      </c>
      <c r="AM971" s="1093"/>
      <c r="AN971" s="1093"/>
      <c r="AO971" s="1093"/>
      <c r="AP971" s="1093"/>
      <c r="AQ971" s="1093"/>
      <c r="AR971" s="1093"/>
      <c r="AS971" s="1094"/>
      <c r="AT971" s="1080">
        <f>AL971/$AL$977*100</f>
        <v>4.0067633686368751</v>
      </c>
      <c r="AU971" s="1081"/>
      <c r="AV971" s="1081"/>
      <c r="AW971" s="1081"/>
      <c r="AX971" s="1081"/>
      <c r="AY971" s="1081"/>
      <c r="AZ971" s="1081"/>
      <c r="BA971" s="1082"/>
      <c r="BB971" s="1092">
        <v>6062</v>
      </c>
      <c r="BC971" s="1093"/>
      <c r="BD971" s="1093"/>
      <c r="BE971" s="1093"/>
      <c r="BF971" s="1093"/>
      <c r="BG971" s="1093"/>
      <c r="BH971" s="1093"/>
      <c r="BI971" s="1094"/>
      <c r="BJ971" s="1080">
        <f>BB971/$BB$977*100</f>
        <v>3.7905979164842862</v>
      </c>
      <c r="BK971" s="1081"/>
      <c r="BL971" s="1081"/>
      <c r="BM971" s="1081"/>
      <c r="BN971" s="1081"/>
      <c r="BO971" s="1081"/>
      <c r="BP971" s="1081"/>
      <c r="BQ971" s="1082"/>
    </row>
    <row r="972" spans="2:69" ht="15" customHeight="1">
      <c r="B972" s="93"/>
      <c r="C972" s="55" t="s">
        <v>1034</v>
      </c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>
        <v>8.4600000000000009</v>
      </c>
      <c r="T972" s="56"/>
      <c r="U972" s="66"/>
      <c r="V972" s="1092">
        <v>16633</v>
      </c>
      <c r="W972" s="1093"/>
      <c r="X972" s="1093"/>
      <c r="Y972" s="1093"/>
      <c r="Z972" s="1093"/>
      <c r="AA972" s="1093"/>
      <c r="AB972" s="1093"/>
      <c r="AC972" s="1094"/>
      <c r="AD972" s="115">
        <f>V972/$V$977*100</f>
        <v>11.441995487314953</v>
      </c>
      <c r="AE972" s="116"/>
      <c r="AF972" s="116"/>
      <c r="AG972" s="116"/>
      <c r="AH972" s="116"/>
      <c r="AI972" s="116"/>
      <c r="AJ972" s="116"/>
      <c r="AK972" s="117"/>
      <c r="AL972" s="1092">
        <v>16482</v>
      </c>
      <c r="AM972" s="1093"/>
      <c r="AN972" s="1093"/>
      <c r="AO972" s="1093"/>
      <c r="AP972" s="1093"/>
      <c r="AQ972" s="1093"/>
      <c r="AR972" s="1093"/>
      <c r="AS972" s="1094"/>
      <c r="AT972" s="1080">
        <f>AL972/$AL$977*100</f>
        <v>10.971834830017107</v>
      </c>
      <c r="AU972" s="1081"/>
      <c r="AV972" s="1081"/>
      <c r="AW972" s="1081"/>
      <c r="AX972" s="1081"/>
      <c r="AY972" s="1081"/>
      <c r="AZ972" s="1081"/>
      <c r="BA972" s="1082"/>
      <c r="BB972" s="1092">
        <v>16828</v>
      </c>
      <c r="BC972" s="1093"/>
      <c r="BD972" s="1093"/>
      <c r="BE972" s="1093"/>
      <c r="BF972" s="1093"/>
      <c r="BG972" s="1093"/>
      <c r="BH972" s="1093"/>
      <c r="BI972" s="1094"/>
      <c r="BJ972" s="1080">
        <f>BB972/$BB$977*100</f>
        <v>10.522629782018734</v>
      </c>
      <c r="BK972" s="1081"/>
      <c r="BL972" s="1081"/>
      <c r="BM972" s="1081"/>
      <c r="BN972" s="1081"/>
      <c r="BO972" s="1081"/>
      <c r="BP972" s="1081"/>
      <c r="BQ972" s="1082"/>
    </row>
    <row r="973" spans="2:69" ht="15" customHeight="1">
      <c r="B973" s="97"/>
      <c r="C973" s="98" t="s">
        <v>1035</v>
      </c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70"/>
      <c r="V973" s="1083">
        <v>8080</v>
      </c>
      <c r="W973" s="1084"/>
      <c r="X973" s="1084"/>
      <c r="Y973" s="1084"/>
      <c r="Z973" s="1084"/>
      <c r="AA973" s="1084"/>
      <c r="AB973" s="1084"/>
      <c r="AC973" s="1085"/>
      <c r="AD973" s="415">
        <f>V973/$V$977*100</f>
        <v>5.5583071927797034</v>
      </c>
      <c r="AE973" s="416"/>
      <c r="AF973" s="416"/>
      <c r="AG973" s="416"/>
      <c r="AH973" s="416"/>
      <c r="AI973" s="416"/>
      <c r="AJ973" s="416"/>
      <c r="AK973" s="417"/>
      <c r="AL973" s="1083">
        <v>8250</v>
      </c>
      <c r="AM973" s="1084"/>
      <c r="AN973" s="1084"/>
      <c r="AO973" s="1084"/>
      <c r="AP973" s="1084"/>
      <c r="AQ973" s="1084"/>
      <c r="AR973" s="1084"/>
      <c r="AS973" s="1085"/>
      <c r="AT973" s="1086">
        <f>AL973/$AL$977*100</f>
        <v>5.4919085880136604</v>
      </c>
      <c r="AU973" s="1087"/>
      <c r="AV973" s="1087"/>
      <c r="AW973" s="1087"/>
      <c r="AX973" s="1087"/>
      <c r="AY973" s="1087"/>
      <c r="AZ973" s="1087"/>
      <c r="BA973" s="1088"/>
      <c r="BB973" s="1083">
        <v>8319</v>
      </c>
      <c r="BC973" s="1084"/>
      <c r="BD973" s="1084"/>
      <c r="BE973" s="1084"/>
      <c r="BF973" s="1084"/>
      <c r="BG973" s="1084"/>
      <c r="BH973" s="1084"/>
      <c r="BI973" s="1085"/>
      <c r="BJ973" s="1086">
        <f>BB973/$BB$977*100</f>
        <v>5.2019109315791452</v>
      </c>
      <c r="BK973" s="1087"/>
      <c r="BL973" s="1087"/>
      <c r="BM973" s="1087"/>
      <c r="BN973" s="1087"/>
      <c r="BO973" s="1087"/>
      <c r="BP973" s="1087"/>
      <c r="BQ973" s="1088"/>
    </row>
    <row r="974" spans="2:69" ht="15" customHeight="1">
      <c r="B974" s="157" t="s">
        <v>482</v>
      </c>
      <c r="C974" s="158"/>
      <c r="D974" s="158"/>
      <c r="E974" s="158"/>
      <c r="F974" s="158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43"/>
      <c r="V974" s="1071">
        <v>144244</v>
      </c>
      <c r="W974" s="1072"/>
      <c r="X974" s="1072"/>
      <c r="Y974" s="1072"/>
      <c r="Z974" s="1072"/>
      <c r="AA974" s="1072"/>
      <c r="AB974" s="1072"/>
      <c r="AC974" s="1073"/>
      <c r="AD974" s="313">
        <f>V974/$V$977*100</f>
        <v>99.226789940014299</v>
      </c>
      <c r="AE974" s="314"/>
      <c r="AF974" s="314"/>
      <c r="AG974" s="314"/>
      <c r="AH974" s="314"/>
      <c r="AI974" s="314"/>
      <c r="AJ974" s="314"/>
      <c r="AK974" s="315"/>
      <c r="AL974" s="1071">
        <f>AL953+AL957+AL961</f>
        <v>148546</v>
      </c>
      <c r="AM974" s="1072"/>
      <c r="AN974" s="1072"/>
      <c r="AO974" s="1072"/>
      <c r="AP974" s="1072"/>
      <c r="AQ974" s="1072"/>
      <c r="AR974" s="1072"/>
      <c r="AS974" s="1073"/>
      <c r="AT974" s="1068">
        <f>AL974/$AL$977*100</f>
        <v>98.884976135160869</v>
      </c>
      <c r="AU974" s="1069"/>
      <c r="AV974" s="1069"/>
      <c r="AW974" s="1069"/>
      <c r="AX974" s="1069"/>
      <c r="AY974" s="1069"/>
      <c r="AZ974" s="1069"/>
      <c r="BA974" s="1070"/>
      <c r="BB974" s="1071">
        <f>BB953+BB957+BB961</f>
        <v>158482</v>
      </c>
      <c r="BC974" s="1072"/>
      <c r="BD974" s="1072"/>
      <c r="BE974" s="1072"/>
      <c r="BF974" s="1072"/>
      <c r="BG974" s="1072"/>
      <c r="BH974" s="1072"/>
      <c r="BI974" s="1073"/>
      <c r="BJ974" s="1068">
        <f>BB974/$BB$977*100</f>
        <v>99.099561036005056</v>
      </c>
      <c r="BK974" s="1069"/>
      <c r="BL974" s="1069"/>
      <c r="BM974" s="1069"/>
      <c r="BN974" s="1069"/>
      <c r="BO974" s="1069"/>
      <c r="BP974" s="1069"/>
      <c r="BQ974" s="1070"/>
    </row>
    <row r="975" spans="2:69" ht="15" customHeight="1">
      <c r="B975" s="424" t="s">
        <v>859</v>
      </c>
      <c r="C975" s="425"/>
      <c r="D975" s="425"/>
      <c r="E975" s="425"/>
      <c r="F975" s="425"/>
      <c r="G975" s="425"/>
      <c r="H975" s="425"/>
      <c r="I975" s="425"/>
      <c r="J975" s="425"/>
      <c r="K975" s="425"/>
      <c r="L975" s="425"/>
      <c r="M975" s="425"/>
      <c r="N975" s="425"/>
      <c r="O975" s="425"/>
      <c r="P975" s="425"/>
      <c r="Q975" s="425"/>
      <c r="R975" s="425"/>
      <c r="S975" s="425"/>
      <c r="T975" s="425"/>
      <c r="U975" s="426"/>
      <c r="V975" s="1074">
        <v>1839</v>
      </c>
      <c r="W975" s="1075"/>
      <c r="X975" s="1075"/>
      <c r="Y975" s="1075"/>
      <c r="Z975" s="1075"/>
      <c r="AA975" s="1075"/>
      <c r="AB975" s="1075"/>
      <c r="AC975" s="1076"/>
      <c r="AD975" s="123">
        <f>V975/$V$977*100</f>
        <v>1.2650652138022123</v>
      </c>
      <c r="AE975" s="124"/>
      <c r="AF975" s="124"/>
      <c r="AG975" s="124"/>
      <c r="AH975" s="124"/>
      <c r="AI975" s="124"/>
      <c r="AJ975" s="124"/>
      <c r="AK975" s="125"/>
      <c r="AL975" s="1074">
        <v>2534</v>
      </c>
      <c r="AM975" s="1075"/>
      <c r="AN975" s="1075"/>
      <c r="AO975" s="1075"/>
      <c r="AP975" s="1075"/>
      <c r="AQ975" s="1075"/>
      <c r="AR975" s="1075"/>
      <c r="AS975" s="1076"/>
      <c r="AT975" s="1077">
        <f>AL975/$AL$977*100</f>
        <v>1.6868480438820139</v>
      </c>
      <c r="AU975" s="1078"/>
      <c r="AV975" s="1078"/>
      <c r="AW975" s="1078"/>
      <c r="AX975" s="1078"/>
      <c r="AY975" s="1078"/>
      <c r="AZ975" s="1078"/>
      <c r="BA975" s="1079"/>
      <c r="BB975" s="1074">
        <v>2639</v>
      </c>
      <c r="BC975" s="1075"/>
      <c r="BD975" s="1075"/>
      <c r="BE975" s="1075"/>
      <c r="BF975" s="1075"/>
      <c r="BG975" s="1075"/>
      <c r="BH975" s="1075"/>
      <c r="BI975" s="1076"/>
      <c r="BJ975" s="1077">
        <f>BB975/$BB$977*100</f>
        <v>1.6501794624879627</v>
      </c>
      <c r="BK975" s="1078"/>
      <c r="BL975" s="1078"/>
      <c r="BM975" s="1078"/>
      <c r="BN975" s="1078"/>
      <c r="BO975" s="1078"/>
      <c r="BP975" s="1078"/>
      <c r="BQ975" s="1079"/>
    </row>
    <row r="976" spans="2:69" ht="15" customHeight="1">
      <c r="B976" s="1121" t="s">
        <v>1036</v>
      </c>
      <c r="C976" s="1122"/>
      <c r="D976" s="1122"/>
      <c r="E976" s="1122"/>
      <c r="F976" s="1122"/>
      <c r="G976" s="1122"/>
      <c r="H976" s="1122"/>
      <c r="I976" s="1122"/>
      <c r="J976" s="1122"/>
      <c r="K976" s="1122"/>
      <c r="L976" s="1122"/>
      <c r="M976" s="1122"/>
      <c r="N976" s="1122"/>
      <c r="O976" s="1122"/>
      <c r="P976" s="1122"/>
      <c r="Q976" s="1122"/>
      <c r="R976" s="1122"/>
      <c r="S976" s="1122"/>
      <c r="T976" s="1122"/>
      <c r="U976" s="1123"/>
      <c r="V976" s="1083">
        <v>716</v>
      </c>
      <c r="W976" s="1084"/>
      <c r="X976" s="1084"/>
      <c r="Y976" s="1084"/>
      <c r="Z976" s="1084"/>
      <c r="AA976" s="1084"/>
      <c r="AB976" s="1084"/>
      <c r="AC976" s="1085"/>
      <c r="AD976" s="415">
        <f>V976/$V$977*100</f>
        <v>0.49254306312255791</v>
      </c>
      <c r="AE976" s="416"/>
      <c r="AF976" s="416"/>
      <c r="AG976" s="416"/>
      <c r="AH976" s="416"/>
      <c r="AI976" s="416"/>
      <c r="AJ976" s="416"/>
      <c r="AK976" s="417"/>
      <c r="AL976" s="1083">
        <v>860</v>
      </c>
      <c r="AM976" s="1084"/>
      <c r="AN976" s="1084"/>
      <c r="AO976" s="1084"/>
      <c r="AP976" s="1084"/>
      <c r="AQ976" s="1084"/>
      <c r="AR976" s="1084"/>
      <c r="AS976" s="1085"/>
      <c r="AT976" s="1086">
        <f>AL976/$AL$977*100</f>
        <v>0.572489864932333</v>
      </c>
      <c r="AU976" s="1087"/>
      <c r="AV976" s="1087"/>
      <c r="AW976" s="1087"/>
      <c r="AX976" s="1087"/>
      <c r="AY976" s="1087"/>
      <c r="AZ976" s="1087"/>
      <c r="BA976" s="1088"/>
      <c r="BB976" s="1083">
        <v>1199</v>
      </c>
      <c r="BC976" s="1084"/>
      <c r="BD976" s="1084"/>
      <c r="BE976" s="1084"/>
      <c r="BF976" s="1084"/>
      <c r="BG976" s="1084"/>
      <c r="BH976" s="1084"/>
      <c r="BI976" s="1085"/>
      <c r="BJ976" s="1086">
        <f>BB976/$BB$977*100</f>
        <v>0.74974049849301527</v>
      </c>
      <c r="BK976" s="1087"/>
      <c r="BL976" s="1087"/>
      <c r="BM976" s="1087"/>
      <c r="BN976" s="1087"/>
      <c r="BO976" s="1087"/>
      <c r="BP976" s="1087"/>
      <c r="BQ976" s="1088"/>
    </row>
    <row r="977" spans="1:69" ht="15" customHeight="1">
      <c r="B977" s="157" t="s">
        <v>483</v>
      </c>
      <c r="C977" s="158"/>
      <c r="D977" s="158"/>
      <c r="E977" s="158"/>
      <c r="F977" s="15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43"/>
      <c r="V977" s="1071">
        <v>145368</v>
      </c>
      <c r="W977" s="1072"/>
      <c r="X977" s="1072"/>
      <c r="Y977" s="1072"/>
      <c r="Z977" s="1072"/>
      <c r="AA977" s="1072"/>
      <c r="AB977" s="1072"/>
      <c r="AC977" s="1073"/>
      <c r="AD977" s="313">
        <f>V977/$V$977*100</f>
        <v>100</v>
      </c>
      <c r="AE977" s="314"/>
      <c r="AF977" s="314"/>
      <c r="AG977" s="314"/>
      <c r="AH977" s="314"/>
      <c r="AI977" s="314"/>
      <c r="AJ977" s="314"/>
      <c r="AK977" s="315"/>
      <c r="AL977" s="1071">
        <v>150221</v>
      </c>
      <c r="AM977" s="1072"/>
      <c r="AN977" s="1072"/>
      <c r="AO977" s="1072"/>
      <c r="AP977" s="1072"/>
      <c r="AQ977" s="1072"/>
      <c r="AR977" s="1072"/>
      <c r="AS977" s="1073"/>
      <c r="AT977" s="1068">
        <f>AL977/$AL$977*100</f>
        <v>100</v>
      </c>
      <c r="AU977" s="1069"/>
      <c r="AV977" s="1069"/>
      <c r="AW977" s="1069"/>
      <c r="AX977" s="1069"/>
      <c r="AY977" s="1069"/>
      <c r="AZ977" s="1069"/>
      <c r="BA977" s="1070"/>
      <c r="BB977" s="1071">
        <v>159922</v>
      </c>
      <c r="BC977" s="1072"/>
      <c r="BD977" s="1072"/>
      <c r="BE977" s="1072"/>
      <c r="BF977" s="1072"/>
      <c r="BG977" s="1072"/>
      <c r="BH977" s="1072"/>
      <c r="BI977" s="1073"/>
      <c r="BJ977" s="1068">
        <f>BB977/$BB$977*100</f>
        <v>100</v>
      </c>
      <c r="BK977" s="1069"/>
      <c r="BL977" s="1069"/>
      <c r="BM977" s="1069"/>
      <c r="BN977" s="1069"/>
      <c r="BO977" s="1069"/>
      <c r="BP977" s="1069"/>
      <c r="BQ977" s="1070"/>
    </row>
    <row r="978" spans="1:69" ht="15" customHeight="1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5"/>
      <c r="AE978" s="45"/>
      <c r="AF978" s="45"/>
      <c r="AG978" s="45"/>
      <c r="AH978" s="45"/>
      <c r="AI978" s="45"/>
      <c r="AJ978" s="45"/>
      <c r="AK978" s="45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16" t="s">
        <v>860</v>
      </c>
    </row>
    <row r="979" spans="1:69" ht="15" customHeight="1">
      <c r="AC979" s="4"/>
      <c r="AD979" s="4"/>
      <c r="AE979" s="4"/>
      <c r="AF979" s="4"/>
      <c r="AG979" s="4"/>
      <c r="AH979" s="4"/>
      <c r="AI979" s="4"/>
      <c r="AJ979" s="4"/>
      <c r="AK979" s="4"/>
      <c r="AL979" s="4"/>
    </row>
    <row r="980" spans="1:69" ht="15" customHeight="1">
      <c r="A980" s="14" t="s">
        <v>485</v>
      </c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>
        <v>-3.8</v>
      </c>
      <c r="W980" s="4"/>
      <c r="X980" s="4"/>
      <c r="Y980" s="4"/>
      <c r="Z980" s="4"/>
      <c r="AA980" s="4"/>
      <c r="AB980" s="4"/>
      <c r="AC980" s="4"/>
      <c r="AD980" s="4"/>
      <c r="AE980" s="4">
        <v>5.4</v>
      </c>
      <c r="AF980" s="4"/>
      <c r="AG980" s="4"/>
      <c r="AH980" s="4"/>
      <c r="AI980" s="4"/>
      <c r="AJ980" s="4"/>
      <c r="AK980" s="4"/>
      <c r="AL980" s="4"/>
      <c r="AM980" s="4"/>
      <c r="AN980" s="4">
        <v>92.5</v>
      </c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16" t="s">
        <v>256</v>
      </c>
    </row>
    <row r="981" spans="1:69" ht="3.75" customHeight="1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>
        <v>-3.2</v>
      </c>
      <c r="W981" s="4"/>
      <c r="X981" s="4"/>
      <c r="Y981" s="4"/>
      <c r="Z981" s="4"/>
      <c r="AA981" s="4"/>
      <c r="AB981" s="4"/>
      <c r="AC981" s="4"/>
      <c r="AD981" s="4"/>
      <c r="AE981" s="4">
        <v>5.4</v>
      </c>
      <c r="AF981" s="4"/>
      <c r="AG981" s="4"/>
      <c r="AH981" s="4"/>
      <c r="AI981" s="4"/>
      <c r="AJ981" s="4"/>
      <c r="AK981" s="4"/>
      <c r="AL981" s="4"/>
      <c r="AM981" s="4"/>
      <c r="AN981" s="4">
        <v>38.5</v>
      </c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</row>
    <row r="982" spans="1:69" ht="15" customHeight="1">
      <c r="B982" s="127" t="s">
        <v>503</v>
      </c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20"/>
      <c r="V982" s="157" t="s">
        <v>1023</v>
      </c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  <c r="AI982" s="158"/>
      <c r="AJ982" s="158"/>
      <c r="AK982" s="143"/>
      <c r="AL982" s="157" t="s">
        <v>1024</v>
      </c>
      <c r="AM982" s="158"/>
      <c r="AN982" s="158"/>
      <c r="AO982" s="158"/>
      <c r="AP982" s="158"/>
      <c r="AQ982" s="158"/>
      <c r="AR982" s="158"/>
      <c r="AS982" s="158"/>
      <c r="AT982" s="158"/>
      <c r="AU982" s="158"/>
      <c r="AV982" s="158"/>
      <c r="AW982" s="158"/>
      <c r="AX982" s="158"/>
      <c r="AY982" s="158"/>
      <c r="AZ982" s="158"/>
      <c r="BA982" s="143"/>
      <c r="BB982" s="126" t="s">
        <v>1025</v>
      </c>
      <c r="BC982" s="126"/>
      <c r="BD982" s="126"/>
      <c r="BE982" s="126"/>
      <c r="BF982" s="126"/>
      <c r="BG982" s="126"/>
      <c r="BH982" s="126"/>
      <c r="BI982" s="126"/>
      <c r="BJ982" s="126"/>
      <c r="BK982" s="126"/>
      <c r="BL982" s="126"/>
      <c r="BM982" s="126"/>
      <c r="BN982" s="126"/>
      <c r="BO982" s="126"/>
      <c r="BP982" s="126"/>
      <c r="BQ982" s="126"/>
    </row>
    <row r="983" spans="1:69" ht="15" customHeight="1">
      <c r="B983" s="137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362"/>
      <c r="V983" s="157" t="s">
        <v>484</v>
      </c>
      <c r="W983" s="158"/>
      <c r="X983" s="158"/>
      <c r="Y983" s="158"/>
      <c r="Z983" s="158"/>
      <c r="AA983" s="158"/>
      <c r="AB983" s="158"/>
      <c r="AC983" s="143"/>
      <c r="AD983" s="157" t="s">
        <v>504</v>
      </c>
      <c r="AE983" s="158"/>
      <c r="AF983" s="158"/>
      <c r="AG983" s="158"/>
      <c r="AH983" s="158"/>
      <c r="AI983" s="158"/>
      <c r="AJ983" s="158"/>
      <c r="AK983" s="143"/>
      <c r="AL983" s="157" t="s">
        <v>484</v>
      </c>
      <c r="AM983" s="158"/>
      <c r="AN983" s="158"/>
      <c r="AO983" s="158"/>
      <c r="AP983" s="158"/>
      <c r="AQ983" s="158"/>
      <c r="AR983" s="158"/>
      <c r="AS983" s="143"/>
      <c r="AT983" s="157" t="s">
        <v>504</v>
      </c>
      <c r="AU983" s="158"/>
      <c r="AV983" s="158"/>
      <c r="AW983" s="158"/>
      <c r="AX983" s="158"/>
      <c r="AY983" s="158"/>
      <c r="AZ983" s="158"/>
      <c r="BA983" s="143"/>
      <c r="BB983" s="126" t="s">
        <v>484</v>
      </c>
      <c r="BC983" s="126"/>
      <c r="BD983" s="126"/>
      <c r="BE983" s="126"/>
      <c r="BF983" s="126"/>
      <c r="BG983" s="126"/>
      <c r="BH983" s="126"/>
      <c r="BI983" s="126"/>
      <c r="BJ983" s="126" t="s">
        <v>504</v>
      </c>
      <c r="BK983" s="126"/>
      <c r="BL983" s="126"/>
      <c r="BM983" s="126"/>
      <c r="BN983" s="126"/>
      <c r="BO983" s="126"/>
      <c r="BP983" s="126"/>
      <c r="BQ983" s="126"/>
    </row>
    <row r="984" spans="1:69" ht="15" customHeight="1">
      <c r="B984" s="472" t="s">
        <v>486</v>
      </c>
      <c r="C984" s="473"/>
      <c r="D984" s="473"/>
      <c r="E984" s="473"/>
      <c r="F984" s="473"/>
      <c r="G984" s="473"/>
      <c r="H984" s="473"/>
      <c r="I984" s="473"/>
      <c r="J984" s="473"/>
      <c r="K984" s="473"/>
      <c r="L984" s="473"/>
      <c r="M984" s="473"/>
      <c r="N984" s="473"/>
      <c r="O984" s="473"/>
      <c r="P984" s="473"/>
      <c r="Q984" s="473"/>
      <c r="R984" s="473"/>
      <c r="S984" s="473"/>
      <c r="T984" s="473"/>
      <c r="U984" s="474"/>
      <c r="V984" s="1089">
        <v>76605</v>
      </c>
      <c r="W984" s="1090"/>
      <c r="X984" s="1090"/>
      <c r="Y984" s="1090"/>
      <c r="Z984" s="1090"/>
      <c r="AA984" s="1090"/>
      <c r="AB984" s="1090"/>
      <c r="AC984" s="1091"/>
      <c r="AD984" s="1095">
        <f>V984/V$994*100</f>
        <v>72.645114792652507</v>
      </c>
      <c r="AE984" s="1096"/>
      <c r="AF984" s="1096"/>
      <c r="AG984" s="1096"/>
      <c r="AH984" s="1096"/>
      <c r="AI984" s="1096"/>
      <c r="AJ984" s="1096"/>
      <c r="AK984" s="1097"/>
      <c r="AL984" s="1089">
        <v>77486</v>
      </c>
      <c r="AM984" s="1090"/>
      <c r="AN984" s="1090"/>
      <c r="AO984" s="1090"/>
      <c r="AP984" s="1090"/>
      <c r="AQ984" s="1090"/>
      <c r="AR984" s="1090"/>
      <c r="AS984" s="1091"/>
      <c r="AT984" s="1095">
        <f>AL984/$AL$994*100</f>
        <v>70.733755682544313</v>
      </c>
      <c r="AU984" s="1096"/>
      <c r="AV984" s="1096"/>
      <c r="AW984" s="1096"/>
      <c r="AX984" s="1096"/>
      <c r="AY984" s="1096"/>
      <c r="AZ984" s="1096"/>
      <c r="BA984" s="1097"/>
      <c r="BB984" s="1113">
        <v>77092</v>
      </c>
      <c r="BC984" s="1113"/>
      <c r="BD984" s="1113"/>
      <c r="BE984" s="1113"/>
      <c r="BF984" s="1113"/>
      <c r="BG984" s="1113"/>
      <c r="BH984" s="1113"/>
      <c r="BI984" s="1113"/>
      <c r="BJ984" s="1095">
        <f>BB984/$BB$994*100</f>
        <v>68.557911212293689</v>
      </c>
      <c r="BK984" s="1096"/>
      <c r="BL984" s="1096"/>
      <c r="BM984" s="1096"/>
      <c r="BN984" s="1096"/>
      <c r="BO984" s="1096"/>
      <c r="BP984" s="1096"/>
      <c r="BQ984" s="1097"/>
    </row>
    <row r="985" spans="1:69" ht="15" customHeight="1">
      <c r="B985" s="93"/>
      <c r="C985" s="94" t="s">
        <v>207</v>
      </c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6"/>
      <c r="V985" s="1101">
        <v>67374</v>
      </c>
      <c r="W985" s="1102"/>
      <c r="X985" s="1102"/>
      <c r="Y985" s="1102"/>
      <c r="Z985" s="1102"/>
      <c r="AA985" s="1102"/>
      <c r="AB985" s="1102"/>
      <c r="AC985" s="1103"/>
      <c r="AD985" s="1104">
        <f>V985/V$994*100</f>
        <v>63.891286000132766</v>
      </c>
      <c r="AE985" s="1105"/>
      <c r="AF985" s="1105"/>
      <c r="AG985" s="1105"/>
      <c r="AH985" s="1105"/>
      <c r="AI985" s="1105"/>
      <c r="AJ985" s="1105"/>
      <c r="AK985" s="1106"/>
      <c r="AL985" s="1101">
        <v>68466</v>
      </c>
      <c r="AM985" s="1102"/>
      <c r="AN985" s="1102"/>
      <c r="AO985" s="1102"/>
      <c r="AP985" s="1102"/>
      <c r="AQ985" s="1102"/>
      <c r="AR985" s="1102"/>
      <c r="AS985" s="1103"/>
      <c r="AT985" s="1104">
        <f>AL985/$AL$994*100</f>
        <v>62.499771785368708</v>
      </c>
      <c r="AU985" s="1105"/>
      <c r="AV985" s="1105"/>
      <c r="AW985" s="1105"/>
      <c r="AX985" s="1105"/>
      <c r="AY985" s="1105"/>
      <c r="AZ985" s="1105"/>
      <c r="BA985" s="1106"/>
      <c r="BB985" s="1119">
        <v>67872</v>
      </c>
      <c r="BC985" s="1119"/>
      <c r="BD985" s="1119"/>
      <c r="BE985" s="1119"/>
      <c r="BF985" s="1119"/>
      <c r="BG985" s="1119"/>
      <c r="BH985" s="1119"/>
      <c r="BI985" s="1119"/>
      <c r="BJ985" s="1104">
        <f>BB985/$BB$994*100</f>
        <v>60.358565737051798</v>
      </c>
      <c r="BK985" s="1105"/>
      <c r="BL985" s="1105"/>
      <c r="BM985" s="1105"/>
      <c r="BN985" s="1105"/>
      <c r="BO985" s="1105"/>
      <c r="BP985" s="1105"/>
      <c r="BQ985" s="1106"/>
    </row>
    <row r="986" spans="1:69" ht="15" customHeight="1">
      <c r="B986" s="97"/>
      <c r="C986" s="98" t="s">
        <v>208</v>
      </c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70"/>
      <c r="V986" s="1107">
        <v>9231</v>
      </c>
      <c r="W986" s="1108"/>
      <c r="X986" s="1108"/>
      <c r="Y986" s="1108"/>
      <c r="Z986" s="1108"/>
      <c r="AA986" s="1108"/>
      <c r="AB986" s="1108"/>
      <c r="AC986" s="1109"/>
      <c r="AD986" s="1098">
        <f>V986/V$994*100</f>
        <v>8.753828792519748</v>
      </c>
      <c r="AE986" s="1099"/>
      <c r="AF986" s="1099"/>
      <c r="AG986" s="1099"/>
      <c r="AH986" s="1099"/>
      <c r="AI986" s="1099"/>
      <c r="AJ986" s="1099"/>
      <c r="AK986" s="1100"/>
      <c r="AL986" s="1107">
        <v>9020</v>
      </c>
      <c r="AM986" s="1108"/>
      <c r="AN986" s="1108"/>
      <c r="AO986" s="1108"/>
      <c r="AP986" s="1108"/>
      <c r="AQ986" s="1108"/>
      <c r="AR986" s="1108"/>
      <c r="AS986" s="1109"/>
      <c r="AT986" s="1098">
        <f>AL986/$AL$994*100</f>
        <v>8.2339838971756159</v>
      </c>
      <c r="AU986" s="1099"/>
      <c r="AV986" s="1099"/>
      <c r="AW986" s="1099"/>
      <c r="AX986" s="1099"/>
      <c r="AY986" s="1099"/>
      <c r="AZ986" s="1099"/>
      <c r="BA986" s="1100"/>
      <c r="BB986" s="1118">
        <v>9220</v>
      </c>
      <c r="BC986" s="1118"/>
      <c r="BD986" s="1118"/>
      <c r="BE986" s="1118"/>
      <c r="BF986" s="1118"/>
      <c r="BG986" s="1118"/>
      <c r="BH986" s="1118"/>
      <c r="BI986" s="1118"/>
      <c r="BJ986" s="1098">
        <f>BB986/$BB$994*100</f>
        <v>8.1993454752418895</v>
      </c>
      <c r="BK986" s="1099"/>
      <c r="BL986" s="1099"/>
      <c r="BM986" s="1099"/>
      <c r="BN986" s="1099"/>
      <c r="BO986" s="1099"/>
      <c r="BP986" s="1099"/>
      <c r="BQ986" s="1100"/>
    </row>
    <row r="987" spans="1:69" ht="15" customHeight="1">
      <c r="B987" s="472" t="s">
        <v>487</v>
      </c>
      <c r="C987" s="473"/>
      <c r="D987" s="473"/>
      <c r="E987" s="473"/>
      <c r="F987" s="473"/>
      <c r="G987" s="473"/>
      <c r="H987" s="473"/>
      <c r="I987" s="473"/>
      <c r="J987" s="473"/>
      <c r="K987" s="473"/>
      <c r="L987" s="473"/>
      <c r="M987" s="473"/>
      <c r="N987" s="473"/>
      <c r="O987" s="473"/>
      <c r="P987" s="473"/>
      <c r="Q987" s="473"/>
      <c r="R987" s="473"/>
      <c r="S987" s="473"/>
      <c r="T987" s="473"/>
      <c r="U987" s="474"/>
      <c r="V987" s="1089">
        <v>6863</v>
      </c>
      <c r="W987" s="1090"/>
      <c r="X987" s="1090"/>
      <c r="Y987" s="1090"/>
      <c r="Z987" s="1090"/>
      <c r="AA987" s="1090"/>
      <c r="AB987" s="1090"/>
      <c r="AC987" s="1091"/>
      <c r="AD987" s="1095">
        <f>V987/V$994*100</f>
        <v>6.5082360527638423</v>
      </c>
      <c r="AE987" s="1096"/>
      <c r="AF987" s="1096"/>
      <c r="AG987" s="1096"/>
      <c r="AH987" s="1096"/>
      <c r="AI987" s="1096"/>
      <c r="AJ987" s="1096"/>
      <c r="AK987" s="1097"/>
      <c r="AL987" s="1089">
        <v>8081</v>
      </c>
      <c r="AM987" s="1090"/>
      <c r="AN987" s="1090"/>
      <c r="AO987" s="1090"/>
      <c r="AP987" s="1090"/>
      <c r="AQ987" s="1090"/>
      <c r="AR987" s="1090"/>
      <c r="AS987" s="1091"/>
      <c r="AT987" s="1095">
        <f>AL987/$AL$994*100</f>
        <v>7.3768097420261807</v>
      </c>
      <c r="AU987" s="1096"/>
      <c r="AV987" s="1096"/>
      <c r="AW987" s="1096"/>
      <c r="AX987" s="1096"/>
      <c r="AY987" s="1096"/>
      <c r="AZ987" s="1096"/>
      <c r="BA987" s="1097"/>
      <c r="BB987" s="1113">
        <v>8130</v>
      </c>
      <c r="BC987" s="1113"/>
      <c r="BD987" s="1113"/>
      <c r="BE987" s="1113"/>
      <c r="BF987" s="1113"/>
      <c r="BG987" s="1113"/>
      <c r="BH987" s="1113"/>
      <c r="BI987" s="1113"/>
      <c r="BJ987" s="1095">
        <f>BB987/$BB$994*100</f>
        <v>7.2300085372794527</v>
      </c>
      <c r="BK987" s="1096"/>
      <c r="BL987" s="1096"/>
      <c r="BM987" s="1096"/>
      <c r="BN987" s="1096"/>
      <c r="BO987" s="1096"/>
      <c r="BP987" s="1096"/>
      <c r="BQ987" s="1097"/>
    </row>
    <row r="988" spans="1:69" ht="15" customHeight="1">
      <c r="B988" s="93"/>
      <c r="C988" s="94" t="s">
        <v>209</v>
      </c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6"/>
      <c r="V988" s="1101">
        <v>8386</v>
      </c>
      <c r="W988" s="1102"/>
      <c r="X988" s="1102"/>
      <c r="Y988" s="1102"/>
      <c r="Z988" s="1102"/>
      <c r="AA988" s="1102"/>
      <c r="AB988" s="1102"/>
      <c r="AC988" s="1103"/>
      <c r="AD988" s="1104">
        <f>V988/V$994*100</f>
        <v>7.9525087481389463</v>
      </c>
      <c r="AE988" s="1105"/>
      <c r="AF988" s="1105"/>
      <c r="AG988" s="1105"/>
      <c r="AH988" s="1105"/>
      <c r="AI988" s="1105"/>
      <c r="AJ988" s="1105"/>
      <c r="AK988" s="1106"/>
      <c r="AL988" s="1101">
        <v>9566</v>
      </c>
      <c r="AM988" s="1102"/>
      <c r="AN988" s="1102"/>
      <c r="AO988" s="1102"/>
      <c r="AP988" s="1102"/>
      <c r="AQ988" s="1102"/>
      <c r="AR988" s="1102"/>
      <c r="AS988" s="1103"/>
      <c r="AT988" s="1104">
        <f>AL988/$AL$994*100</f>
        <v>8.7324046519270446</v>
      </c>
      <c r="AU988" s="1105"/>
      <c r="AV988" s="1105"/>
      <c r="AW988" s="1105"/>
      <c r="AX988" s="1105"/>
      <c r="AY988" s="1105"/>
      <c r="AZ988" s="1105"/>
      <c r="BA988" s="1106"/>
      <c r="BB988" s="1119">
        <v>9767</v>
      </c>
      <c r="BC988" s="1119"/>
      <c r="BD988" s="1119"/>
      <c r="BE988" s="1119"/>
      <c r="BF988" s="1119"/>
      <c r="BG988" s="1119"/>
      <c r="BH988" s="1119"/>
      <c r="BI988" s="1119"/>
      <c r="BJ988" s="1104">
        <f>BB988/$BB$994*100</f>
        <v>8.6857925441092778</v>
      </c>
      <c r="BK988" s="1105"/>
      <c r="BL988" s="1105"/>
      <c r="BM988" s="1105"/>
      <c r="BN988" s="1105"/>
      <c r="BO988" s="1105"/>
      <c r="BP988" s="1105"/>
      <c r="BQ988" s="1106"/>
    </row>
    <row r="989" spans="1:69" ht="15" customHeight="1">
      <c r="B989" s="97"/>
      <c r="C989" s="98" t="s">
        <v>210</v>
      </c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70"/>
      <c r="V989" s="1107">
        <v>1522</v>
      </c>
      <c r="W989" s="1108"/>
      <c r="X989" s="1108"/>
      <c r="Y989" s="1108"/>
      <c r="Z989" s="1108"/>
      <c r="AA989" s="1108"/>
      <c r="AB989" s="1108"/>
      <c r="AC989" s="1109"/>
      <c r="AD989" s="1098">
        <f>V989/V$994*100</f>
        <v>1.4433243876302737</v>
      </c>
      <c r="AE989" s="1099"/>
      <c r="AF989" s="1099"/>
      <c r="AG989" s="1099"/>
      <c r="AH989" s="1099"/>
      <c r="AI989" s="1099"/>
      <c r="AJ989" s="1099"/>
      <c r="AK989" s="1100"/>
      <c r="AL989" s="1107">
        <v>1485</v>
      </c>
      <c r="AM989" s="1108"/>
      <c r="AN989" s="1108"/>
      <c r="AO989" s="1108"/>
      <c r="AP989" s="1108"/>
      <c r="AQ989" s="1108"/>
      <c r="AR989" s="1108"/>
      <c r="AS989" s="1109"/>
      <c r="AT989" s="1098">
        <f>AL989/$AL$994*100</f>
        <v>1.3555949099008635</v>
      </c>
      <c r="AU989" s="1099"/>
      <c r="AV989" s="1099"/>
      <c r="AW989" s="1099"/>
      <c r="AX989" s="1099"/>
      <c r="AY989" s="1099"/>
      <c r="AZ989" s="1099"/>
      <c r="BA989" s="1100"/>
      <c r="BB989" s="1118">
        <v>1637</v>
      </c>
      <c r="BC989" s="1118"/>
      <c r="BD989" s="1118"/>
      <c r="BE989" s="1118"/>
      <c r="BF989" s="1118"/>
      <c r="BG989" s="1118"/>
      <c r="BH989" s="1118"/>
      <c r="BI989" s="1118"/>
      <c r="BJ989" s="1098">
        <f>BB989/$BB$994*100</f>
        <v>1.4557840068298236</v>
      </c>
      <c r="BK989" s="1099"/>
      <c r="BL989" s="1099"/>
      <c r="BM989" s="1099"/>
      <c r="BN989" s="1099"/>
      <c r="BO989" s="1099"/>
      <c r="BP989" s="1099"/>
      <c r="BQ989" s="1100"/>
    </row>
    <row r="990" spans="1:69" ht="15" customHeight="1">
      <c r="B990" s="472" t="s">
        <v>492</v>
      </c>
      <c r="C990" s="473"/>
      <c r="D990" s="473"/>
      <c r="E990" s="473"/>
      <c r="F990" s="473"/>
      <c r="G990" s="473"/>
      <c r="H990" s="473"/>
      <c r="I990" s="473"/>
      <c r="J990" s="473"/>
      <c r="K990" s="473"/>
      <c r="L990" s="473"/>
      <c r="M990" s="473"/>
      <c r="N990" s="473"/>
      <c r="O990" s="473"/>
      <c r="P990" s="473"/>
      <c r="Q990" s="473"/>
      <c r="R990" s="473"/>
      <c r="S990" s="473"/>
      <c r="T990" s="473"/>
      <c r="U990" s="474"/>
      <c r="V990" s="1089">
        <v>21983</v>
      </c>
      <c r="W990" s="1090"/>
      <c r="X990" s="1090"/>
      <c r="Y990" s="1090"/>
      <c r="Z990" s="1090"/>
      <c r="AA990" s="1090"/>
      <c r="AB990" s="1090"/>
      <c r="AC990" s="1091"/>
      <c r="AD990" s="1095">
        <f>V990/V$994*100</f>
        <v>20.846649154583645</v>
      </c>
      <c r="AE990" s="1096"/>
      <c r="AF990" s="1096"/>
      <c r="AG990" s="1096"/>
      <c r="AH990" s="1096"/>
      <c r="AI990" s="1096"/>
      <c r="AJ990" s="1096"/>
      <c r="AK990" s="1097"/>
      <c r="AL990" s="1089">
        <v>23979</v>
      </c>
      <c r="AM990" s="1090"/>
      <c r="AN990" s="1090"/>
      <c r="AO990" s="1090"/>
      <c r="AP990" s="1090"/>
      <c r="AQ990" s="1090"/>
      <c r="AR990" s="1090"/>
      <c r="AS990" s="1091"/>
      <c r="AT990" s="1095">
        <f>AL990/$AL$994*100</f>
        <v>21.889434575429501</v>
      </c>
      <c r="AU990" s="1096"/>
      <c r="AV990" s="1096"/>
      <c r="AW990" s="1096"/>
      <c r="AX990" s="1096"/>
      <c r="AY990" s="1096"/>
      <c r="AZ990" s="1096"/>
      <c r="BA990" s="1097"/>
      <c r="BB990" s="1113">
        <v>27226</v>
      </c>
      <c r="BC990" s="1113"/>
      <c r="BD990" s="1113"/>
      <c r="BE990" s="1113"/>
      <c r="BF990" s="1113"/>
      <c r="BG990" s="1113"/>
      <c r="BH990" s="1113"/>
      <c r="BI990" s="1113"/>
      <c r="BJ990" s="1095">
        <f>BB990/$BB$994*100</f>
        <v>24.212080250426865</v>
      </c>
      <c r="BK990" s="1096"/>
      <c r="BL990" s="1096"/>
      <c r="BM990" s="1096"/>
      <c r="BN990" s="1096"/>
      <c r="BO990" s="1096"/>
      <c r="BP990" s="1096"/>
      <c r="BQ990" s="1097"/>
    </row>
    <row r="991" spans="1:69" ht="15" customHeight="1">
      <c r="B991" s="93"/>
      <c r="C991" s="94" t="s">
        <v>211</v>
      </c>
      <c r="D991" s="95"/>
      <c r="E991" s="95"/>
      <c r="F991" s="95"/>
      <c r="G991" s="95"/>
      <c r="H991" s="95"/>
      <c r="I991" s="95"/>
      <c r="J991" s="95"/>
      <c r="K991" s="95"/>
      <c r="L991" s="95"/>
      <c r="M991" s="95">
        <v>17</v>
      </c>
      <c r="N991" s="95"/>
      <c r="O991" s="95"/>
      <c r="P991" s="95"/>
      <c r="Q991" s="95"/>
      <c r="R991" s="95"/>
      <c r="S991" s="95"/>
      <c r="T991" s="95"/>
      <c r="U991" s="96"/>
      <c r="V991" s="1101">
        <v>9344</v>
      </c>
      <c r="W991" s="1102"/>
      <c r="X991" s="1102"/>
      <c r="Y991" s="1102"/>
      <c r="Z991" s="1102"/>
      <c r="AA991" s="1102"/>
      <c r="AB991" s="1102"/>
      <c r="AC991" s="1103"/>
      <c r="AD991" s="1104">
        <f>V991/V$994*100</f>
        <v>8.8609875676854646</v>
      </c>
      <c r="AE991" s="1105"/>
      <c r="AF991" s="1105"/>
      <c r="AG991" s="1105"/>
      <c r="AH991" s="1105"/>
      <c r="AI991" s="1105"/>
      <c r="AJ991" s="1105"/>
      <c r="AK991" s="1106"/>
      <c r="AL991" s="1101">
        <v>9568</v>
      </c>
      <c r="AM991" s="1102"/>
      <c r="AN991" s="1102"/>
      <c r="AO991" s="1102"/>
      <c r="AP991" s="1102"/>
      <c r="AQ991" s="1102"/>
      <c r="AR991" s="1102"/>
      <c r="AS991" s="1103"/>
      <c r="AT991" s="1104">
        <f>AL991/$AL$994*100</f>
        <v>8.7342303689774159</v>
      </c>
      <c r="AU991" s="1105"/>
      <c r="AV991" s="1105"/>
      <c r="AW991" s="1105"/>
      <c r="AX991" s="1105"/>
      <c r="AY991" s="1105"/>
      <c r="AZ991" s="1105"/>
      <c r="BA991" s="1106"/>
      <c r="BB991" s="1119">
        <v>14057</v>
      </c>
      <c r="BC991" s="1119"/>
      <c r="BD991" s="1119"/>
      <c r="BE991" s="1119"/>
      <c r="BF991" s="1119"/>
      <c r="BG991" s="1119"/>
      <c r="BH991" s="1119"/>
      <c r="BI991" s="1119"/>
      <c r="BJ991" s="1104">
        <f>BB991/$BB$994*100</f>
        <v>12.500889299943086</v>
      </c>
      <c r="BK991" s="1105"/>
      <c r="BL991" s="1105"/>
      <c r="BM991" s="1105"/>
      <c r="BN991" s="1105"/>
      <c r="BO991" s="1105"/>
      <c r="BP991" s="1105"/>
      <c r="BQ991" s="1106"/>
    </row>
    <row r="992" spans="1:69" ht="15" customHeight="1">
      <c r="B992" s="93"/>
      <c r="C992" s="55" t="s">
        <v>212</v>
      </c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66"/>
      <c r="V992" s="1115">
        <v>-614</v>
      </c>
      <c r="W992" s="1116"/>
      <c r="X992" s="1116"/>
      <c r="Y992" s="1116"/>
      <c r="Z992" s="1116"/>
      <c r="AA992" s="1116"/>
      <c r="AB992" s="1116"/>
      <c r="AC992" s="1117"/>
      <c r="AD992" s="1110">
        <f>V992/V$994*100</f>
        <v>-0.58226095532522215</v>
      </c>
      <c r="AE992" s="1111"/>
      <c r="AF992" s="1111"/>
      <c r="AG992" s="1111"/>
      <c r="AH992" s="1111"/>
      <c r="AI992" s="1111"/>
      <c r="AJ992" s="1111"/>
      <c r="AK992" s="1112"/>
      <c r="AL992" s="1115">
        <v>1612</v>
      </c>
      <c r="AM992" s="1116"/>
      <c r="AN992" s="1116"/>
      <c r="AO992" s="1116"/>
      <c r="AP992" s="1116"/>
      <c r="AQ992" s="1116"/>
      <c r="AR992" s="1116"/>
      <c r="AS992" s="1117"/>
      <c r="AT992" s="1110">
        <f>AL992/$AL$994*100</f>
        <v>1.4715279425994559</v>
      </c>
      <c r="AU992" s="1111"/>
      <c r="AV992" s="1111"/>
      <c r="AW992" s="1111"/>
      <c r="AX992" s="1111"/>
      <c r="AY992" s="1111"/>
      <c r="AZ992" s="1111"/>
      <c r="BA992" s="1112"/>
      <c r="BB992" s="1120">
        <v>-127</v>
      </c>
      <c r="BC992" s="1120"/>
      <c r="BD992" s="1120"/>
      <c r="BE992" s="1120"/>
      <c r="BF992" s="1120"/>
      <c r="BG992" s="1120"/>
      <c r="BH992" s="1120"/>
      <c r="BI992" s="1120"/>
      <c r="BJ992" s="1110">
        <f>BB992/$BB$994*100</f>
        <v>-0.11294109277177006</v>
      </c>
      <c r="BK992" s="1111"/>
      <c r="BL992" s="1111"/>
      <c r="BM992" s="1111"/>
      <c r="BN992" s="1111"/>
      <c r="BO992" s="1111"/>
      <c r="BP992" s="1111"/>
      <c r="BQ992" s="1112"/>
    </row>
    <row r="993" spans="2:69" ht="15" customHeight="1">
      <c r="B993" s="97"/>
      <c r="C993" s="98" t="s">
        <v>213</v>
      </c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70"/>
      <c r="V993" s="1107">
        <v>13253</v>
      </c>
      <c r="W993" s="1108"/>
      <c r="X993" s="1108"/>
      <c r="Y993" s="1108"/>
      <c r="Z993" s="1108"/>
      <c r="AA993" s="1108"/>
      <c r="AB993" s="1108"/>
      <c r="AC993" s="1109"/>
      <c r="AD993" s="1098">
        <f>V993/V$994*100</f>
        <v>12.567922542223403</v>
      </c>
      <c r="AE993" s="1099"/>
      <c r="AF993" s="1099"/>
      <c r="AG993" s="1099"/>
      <c r="AH993" s="1099"/>
      <c r="AI993" s="1099"/>
      <c r="AJ993" s="1099"/>
      <c r="AK993" s="1100"/>
      <c r="AL993" s="1107">
        <v>12799</v>
      </c>
      <c r="AM993" s="1108"/>
      <c r="AN993" s="1108"/>
      <c r="AO993" s="1108"/>
      <c r="AP993" s="1108"/>
      <c r="AQ993" s="1108"/>
      <c r="AR993" s="1108"/>
      <c r="AS993" s="1109"/>
      <c r="AT993" s="1098">
        <f>AL993/$AL$994*100</f>
        <v>11.683676263852629</v>
      </c>
      <c r="AU993" s="1099"/>
      <c r="AV993" s="1099"/>
      <c r="AW993" s="1099"/>
      <c r="AX993" s="1099"/>
      <c r="AY993" s="1099"/>
      <c r="AZ993" s="1099"/>
      <c r="BA993" s="1100"/>
      <c r="BB993" s="1118">
        <v>13296</v>
      </c>
      <c r="BC993" s="1118"/>
      <c r="BD993" s="1118"/>
      <c r="BE993" s="1118"/>
      <c r="BF993" s="1118"/>
      <c r="BG993" s="1118"/>
      <c r="BH993" s="1118"/>
      <c r="BI993" s="1118"/>
      <c r="BJ993" s="1098">
        <f>BB993/$BB$994*100</f>
        <v>11.824132043255549</v>
      </c>
      <c r="BK993" s="1099"/>
      <c r="BL993" s="1099"/>
      <c r="BM993" s="1099"/>
      <c r="BN993" s="1099"/>
      <c r="BO993" s="1099"/>
      <c r="BP993" s="1099"/>
      <c r="BQ993" s="1100"/>
    </row>
    <row r="994" spans="2:69" ht="15" customHeight="1">
      <c r="B994" s="319" t="s">
        <v>109</v>
      </c>
      <c r="C994" s="319"/>
      <c r="D994" s="319"/>
      <c r="E994" s="319"/>
      <c r="F994" s="319"/>
      <c r="G994" s="319"/>
      <c r="H994" s="319"/>
      <c r="I994" s="319"/>
      <c r="J994" s="319"/>
      <c r="K994" s="319"/>
      <c r="L994" s="319"/>
      <c r="M994" s="319"/>
      <c r="N994" s="319"/>
      <c r="O994" s="319"/>
      <c r="P994" s="319"/>
      <c r="Q994" s="319"/>
      <c r="R994" s="319"/>
      <c r="S994" s="319"/>
      <c r="T994" s="319"/>
      <c r="U994" s="319"/>
      <c r="V994" s="1113">
        <f>V984+V987+V990</f>
        <v>105451</v>
      </c>
      <c r="W994" s="1113"/>
      <c r="X994" s="1113"/>
      <c r="Y994" s="1113"/>
      <c r="Z994" s="1113"/>
      <c r="AA994" s="1113"/>
      <c r="AB994" s="1113"/>
      <c r="AC994" s="1113"/>
      <c r="AD994" s="1114">
        <f>V994/V$994*100</f>
        <v>100</v>
      </c>
      <c r="AE994" s="1114"/>
      <c r="AF994" s="1114"/>
      <c r="AG994" s="1114"/>
      <c r="AH994" s="1114"/>
      <c r="AI994" s="1114"/>
      <c r="AJ994" s="1114"/>
      <c r="AK994" s="1114"/>
      <c r="AL994" s="1113">
        <f>AL984+AL987+AL990</f>
        <v>109546</v>
      </c>
      <c r="AM994" s="1113"/>
      <c r="AN994" s="1113"/>
      <c r="AO994" s="1113"/>
      <c r="AP994" s="1113"/>
      <c r="AQ994" s="1113"/>
      <c r="AR994" s="1113"/>
      <c r="AS994" s="1113"/>
      <c r="AT994" s="1095">
        <f>AL994/$AL$994*100</f>
        <v>100</v>
      </c>
      <c r="AU994" s="1096"/>
      <c r="AV994" s="1096"/>
      <c r="AW994" s="1096"/>
      <c r="AX994" s="1096"/>
      <c r="AY994" s="1096"/>
      <c r="AZ994" s="1096"/>
      <c r="BA994" s="1097"/>
      <c r="BB994" s="1113">
        <f>BB984+BB987+BB990</f>
        <v>112448</v>
      </c>
      <c r="BC994" s="1113"/>
      <c r="BD994" s="1113"/>
      <c r="BE994" s="1113"/>
      <c r="BF994" s="1113"/>
      <c r="BG994" s="1113"/>
      <c r="BH994" s="1113"/>
      <c r="BI994" s="1113"/>
      <c r="BJ994" s="1095">
        <f>BB994/$BB$994*100</f>
        <v>100</v>
      </c>
      <c r="BK994" s="1096"/>
      <c r="BL994" s="1096"/>
      <c r="BM994" s="1096"/>
      <c r="BN994" s="1096"/>
      <c r="BO994" s="1096"/>
      <c r="BP994" s="1096"/>
      <c r="BQ994" s="1097"/>
    </row>
    <row r="995" spans="2:69" ht="15" customHeight="1">
      <c r="BQ995" s="16" t="s">
        <v>860</v>
      </c>
    </row>
    <row r="1001" spans="2:69" ht="15" customHeight="1">
      <c r="AJ1001" s="18"/>
      <c r="AK1001" s="18"/>
    </row>
  </sheetData>
  <mergeCells count="5439">
    <mergeCell ref="BJ953:BQ953"/>
    <mergeCell ref="AL961:AS961"/>
    <mergeCell ref="AT961:BA961"/>
    <mergeCell ref="AL962:AS962"/>
    <mergeCell ref="AT962:BA962"/>
    <mergeCell ref="AL958:AS958"/>
    <mergeCell ref="AT959:BA959"/>
    <mergeCell ref="AL960:AS960"/>
    <mergeCell ref="AT953:BA953"/>
    <mergeCell ref="AL954:AS954"/>
    <mergeCell ref="BJ960:BQ960"/>
    <mergeCell ref="BJ961:BQ961"/>
    <mergeCell ref="BJ962:BQ962"/>
    <mergeCell ref="AT960:BA960"/>
    <mergeCell ref="AL984:AS984"/>
    <mergeCell ref="AL969:AS969"/>
    <mergeCell ref="AT969:BA969"/>
    <mergeCell ref="AL970:AS970"/>
    <mergeCell ref="AL977:AS977"/>
    <mergeCell ref="BB960:BI960"/>
    <mergeCell ref="AT958:BA958"/>
    <mergeCell ref="AL959:AS959"/>
    <mergeCell ref="AT977:BA977"/>
    <mergeCell ref="AT984:BA984"/>
    <mergeCell ref="AT986:BA986"/>
    <mergeCell ref="AL991:AS991"/>
    <mergeCell ref="AL985:AS985"/>
    <mergeCell ref="AL955:AS955"/>
    <mergeCell ref="AT955:BA955"/>
    <mergeCell ref="AL956:AS956"/>
    <mergeCell ref="AT973:BA973"/>
    <mergeCell ref="AL974:AS974"/>
    <mergeCell ref="AT974:BA974"/>
    <mergeCell ref="AT971:BA971"/>
    <mergeCell ref="AT965:BA965"/>
    <mergeCell ref="AL973:AS973"/>
    <mergeCell ref="AT964:BA964"/>
    <mergeCell ref="AT993:BA993"/>
    <mergeCell ref="AL975:AS975"/>
    <mergeCell ref="AL982:BA982"/>
    <mergeCell ref="AL983:AS983"/>
    <mergeCell ref="AT975:BA975"/>
    <mergeCell ref="AL990:AS990"/>
    <mergeCell ref="AT983:BA983"/>
    <mergeCell ref="AT985:BA985"/>
    <mergeCell ref="AL986:AS986"/>
    <mergeCell ref="AT992:BA992"/>
    <mergeCell ref="V994:AC994"/>
    <mergeCell ref="AD994:AK994"/>
    <mergeCell ref="V988:AC988"/>
    <mergeCell ref="AD988:AK988"/>
    <mergeCell ref="AT991:BA991"/>
    <mergeCell ref="AL992:AS992"/>
    <mergeCell ref="AD993:AK993"/>
    <mergeCell ref="AL994:AS994"/>
    <mergeCell ref="AT994:BA994"/>
    <mergeCell ref="AT990:BA990"/>
    <mergeCell ref="AD989:AK989"/>
    <mergeCell ref="AL964:AS964"/>
    <mergeCell ref="AL993:AS993"/>
    <mergeCell ref="AD973:AK973"/>
    <mergeCell ref="AD977:AK977"/>
    <mergeCell ref="AL971:AS971"/>
    <mergeCell ref="AD965:AK965"/>
    <mergeCell ref="AL965:AS965"/>
    <mergeCell ref="V973:AC973"/>
    <mergeCell ref="V975:AC975"/>
    <mergeCell ref="V977:AC977"/>
    <mergeCell ref="AD971:AK971"/>
    <mergeCell ref="V974:AC974"/>
    <mergeCell ref="AT956:BA956"/>
    <mergeCell ref="AL957:AS957"/>
    <mergeCell ref="AT957:BA957"/>
    <mergeCell ref="AT970:BA970"/>
    <mergeCell ref="V958:AC958"/>
    <mergeCell ref="B994:U994"/>
    <mergeCell ref="B990:U990"/>
    <mergeCell ref="B982:U983"/>
    <mergeCell ref="B987:U987"/>
    <mergeCell ref="V993:AC993"/>
    <mergeCell ref="B957:U957"/>
    <mergeCell ref="B961:U961"/>
    <mergeCell ref="B975:U975"/>
    <mergeCell ref="B977:U977"/>
    <mergeCell ref="B984:U984"/>
    <mergeCell ref="AL953:AS953"/>
    <mergeCell ref="AD975:AK975"/>
    <mergeCell ref="AD974:AK974"/>
    <mergeCell ref="AD953:AK953"/>
    <mergeCell ref="V953:AC953"/>
    <mergeCell ref="V960:AC960"/>
    <mergeCell ref="V961:AC961"/>
    <mergeCell ref="V955:AC955"/>
    <mergeCell ref="V956:AC956"/>
    <mergeCell ref="V957:AC957"/>
    <mergeCell ref="BJ992:BQ992"/>
    <mergeCell ref="B953:U953"/>
    <mergeCell ref="B951:U952"/>
    <mergeCell ref="V990:AC990"/>
    <mergeCell ref="AD990:AK990"/>
    <mergeCell ref="AD987:AK987"/>
    <mergeCell ref="BB989:BI989"/>
    <mergeCell ref="AT954:BA954"/>
    <mergeCell ref="V991:AC991"/>
    <mergeCell ref="B974:U974"/>
    <mergeCell ref="BJ994:BQ994"/>
    <mergeCell ref="V984:AC984"/>
    <mergeCell ref="AD984:AK984"/>
    <mergeCell ref="V985:AC985"/>
    <mergeCell ref="AD985:AK985"/>
    <mergeCell ref="V986:AC986"/>
    <mergeCell ref="AD992:AK992"/>
    <mergeCell ref="V987:AC987"/>
    <mergeCell ref="V989:AC989"/>
    <mergeCell ref="V992:AC992"/>
    <mergeCell ref="BB994:BI994"/>
    <mergeCell ref="BJ984:BQ984"/>
    <mergeCell ref="BJ985:BQ985"/>
    <mergeCell ref="BJ986:BQ986"/>
    <mergeCell ref="BJ987:BQ987"/>
    <mergeCell ref="BJ988:BQ988"/>
    <mergeCell ref="BJ993:BQ993"/>
    <mergeCell ref="BJ990:BQ990"/>
    <mergeCell ref="BJ991:BQ991"/>
    <mergeCell ref="BB988:BI988"/>
    <mergeCell ref="BB990:BI990"/>
    <mergeCell ref="BB991:BI991"/>
    <mergeCell ref="AD986:AK986"/>
    <mergeCell ref="AL987:AS987"/>
    <mergeCell ref="AT987:BA987"/>
    <mergeCell ref="AL988:AS988"/>
    <mergeCell ref="AT988:BA988"/>
    <mergeCell ref="AT989:BA989"/>
    <mergeCell ref="AD991:AK991"/>
    <mergeCell ref="AL989:AS989"/>
    <mergeCell ref="BB992:BI992"/>
    <mergeCell ref="BB993:BI993"/>
    <mergeCell ref="BB982:BQ982"/>
    <mergeCell ref="BB986:BI986"/>
    <mergeCell ref="BB987:BI987"/>
    <mergeCell ref="BB984:BI984"/>
    <mergeCell ref="BB985:BI985"/>
    <mergeCell ref="BB983:BI983"/>
    <mergeCell ref="BJ983:BQ983"/>
    <mergeCell ref="BJ989:BQ989"/>
    <mergeCell ref="BB951:BQ951"/>
    <mergeCell ref="BB952:BI952"/>
    <mergeCell ref="BJ952:BQ952"/>
    <mergeCell ref="V951:AK951"/>
    <mergeCell ref="V952:AC952"/>
    <mergeCell ref="AD952:AK952"/>
    <mergeCell ref="AL951:BA951"/>
    <mergeCell ref="AL952:AS952"/>
    <mergeCell ref="AT952:BA952"/>
    <mergeCell ref="BB961:BI961"/>
    <mergeCell ref="BB962:BI962"/>
    <mergeCell ref="BB964:BI964"/>
    <mergeCell ref="BB969:BI969"/>
    <mergeCell ref="BB953:BI953"/>
    <mergeCell ref="BB954:BI954"/>
    <mergeCell ref="BB955:BI955"/>
    <mergeCell ref="BB956:BI956"/>
    <mergeCell ref="BB957:BI957"/>
    <mergeCell ref="BB958:BI958"/>
    <mergeCell ref="BJ963:BQ963"/>
    <mergeCell ref="V965:AC965"/>
    <mergeCell ref="BJ954:BQ954"/>
    <mergeCell ref="BJ955:BQ955"/>
    <mergeCell ref="BJ956:BQ956"/>
    <mergeCell ref="BJ957:BQ957"/>
    <mergeCell ref="BJ958:BQ958"/>
    <mergeCell ref="BJ959:BQ959"/>
    <mergeCell ref="BB959:BI959"/>
    <mergeCell ref="V954:AC954"/>
    <mergeCell ref="BJ970:BQ970"/>
    <mergeCell ref="BJ971:BQ971"/>
    <mergeCell ref="BB971:BI971"/>
    <mergeCell ref="BJ964:BQ964"/>
    <mergeCell ref="BJ969:BQ969"/>
    <mergeCell ref="BB970:BI970"/>
    <mergeCell ref="BJ966:BQ966"/>
    <mergeCell ref="BB965:BI965"/>
    <mergeCell ref="BJ965:BQ965"/>
    <mergeCell ref="BJ967:BQ967"/>
    <mergeCell ref="V959:AC959"/>
    <mergeCell ref="BJ977:BQ977"/>
    <mergeCell ref="BJ973:BQ973"/>
    <mergeCell ref="BJ974:BQ974"/>
    <mergeCell ref="BJ975:BQ975"/>
    <mergeCell ref="BB973:BI973"/>
    <mergeCell ref="BB974:BI974"/>
    <mergeCell ref="BB975:BI975"/>
    <mergeCell ref="BJ976:BQ976"/>
    <mergeCell ref="BB977:BI977"/>
    <mergeCell ref="AD954:AK954"/>
    <mergeCell ref="AD955:AK955"/>
    <mergeCell ref="AD956:AK956"/>
    <mergeCell ref="AD957:AK957"/>
    <mergeCell ref="AD958:AK958"/>
    <mergeCell ref="AD959:AK959"/>
    <mergeCell ref="AD960:AK960"/>
    <mergeCell ref="V964:AC964"/>
    <mergeCell ref="V983:AC983"/>
    <mergeCell ref="AD983:AK983"/>
    <mergeCell ref="V982:AK982"/>
    <mergeCell ref="AD961:AK961"/>
    <mergeCell ref="AD962:AK962"/>
    <mergeCell ref="AD964:AK964"/>
    <mergeCell ref="AD969:AK969"/>
    <mergeCell ref="AD970:AK970"/>
    <mergeCell ref="B976:U976"/>
    <mergeCell ref="V976:AC976"/>
    <mergeCell ref="AD976:AK976"/>
    <mergeCell ref="AL976:AS976"/>
    <mergeCell ref="AT976:BA976"/>
    <mergeCell ref="BB976:BI976"/>
    <mergeCell ref="C962:U962"/>
    <mergeCell ref="V963:AC963"/>
    <mergeCell ref="AD963:AK963"/>
    <mergeCell ref="AL963:AS963"/>
    <mergeCell ref="AT963:BA963"/>
    <mergeCell ref="BB963:BI963"/>
    <mergeCell ref="V962:AC962"/>
    <mergeCell ref="V966:AC966"/>
    <mergeCell ref="AD966:AK966"/>
    <mergeCell ref="AL966:AS966"/>
    <mergeCell ref="AT966:BA966"/>
    <mergeCell ref="BB966:BI966"/>
    <mergeCell ref="V967:AC967"/>
    <mergeCell ref="AD967:AK967"/>
    <mergeCell ref="AL967:AS967"/>
    <mergeCell ref="AT967:BA967"/>
    <mergeCell ref="BB967:BI967"/>
    <mergeCell ref="V968:AC968"/>
    <mergeCell ref="AD968:AK968"/>
    <mergeCell ref="AL968:AS968"/>
    <mergeCell ref="AT968:BA968"/>
    <mergeCell ref="BB968:BI968"/>
    <mergeCell ref="BJ968:BQ968"/>
    <mergeCell ref="BJ972:BQ972"/>
    <mergeCell ref="C969:U969"/>
    <mergeCell ref="V972:AC972"/>
    <mergeCell ref="AD972:AK972"/>
    <mergeCell ref="AL972:AS972"/>
    <mergeCell ref="AT972:BA972"/>
    <mergeCell ref="BB972:BI972"/>
    <mergeCell ref="V969:AC969"/>
    <mergeCell ref="V970:AC970"/>
    <mergeCell ref="V971:AC971"/>
    <mergeCell ref="BG942:BQ942"/>
    <mergeCell ref="F943:N943"/>
    <mergeCell ref="O943:Y943"/>
    <mergeCell ref="Z943:AJ943"/>
    <mergeCell ref="AK943:AU943"/>
    <mergeCell ref="AV943:BF943"/>
    <mergeCell ref="BG943:BQ943"/>
    <mergeCell ref="F944:N944"/>
    <mergeCell ref="O944:Y944"/>
    <mergeCell ref="Z944:AJ944"/>
    <mergeCell ref="AK944:AU944"/>
    <mergeCell ref="AV944:BF944"/>
    <mergeCell ref="BG944:BQ944"/>
    <mergeCell ref="AV933:BF933"/>
    <mergeCell ref="BG933:BQ933"/>
    <mergeCell ref="AK934:AU934"/>
    <mergeCell ref="AV934:BF934"/>
    <mergeCell ref="B942:E944"/>
    <mergeCell ref="F942:N942"/>
    <mergeCell ref="O942:Y942"/>
    <mergeCell ref="Z942:AJ942"/>
    <mergeCell ref="AK942:AU942"/>
    <mergeCell ref="AV942:BF942"/>
    <mergeCell ref="BG934:BQ934"/>
    <mergeCell ref="B933:E935"/>
    <mergeCell ref="F933:N933"/>
    <mergeCell ref="O933:Y933"/>
    <mergeCell ref="Z933:AJ933"/>
    <mergeCell ref="F934:N934"/>
    <mergeCell ref="O934:Y934"/>
    <mergeCell ref="AK935:AU935"/>
    <mergeCell ref="AV935:BF935"/>
    <mergeCell ref="BG935:BQ935"/>
    <mergeCell ref="Z934:AJ934"/>
    <mergeCell ref="F935:N935"/>
    <mergeCell ref="O935:Y935"/>
    <mergeCell ref="Z935:AJ935"/>
    <mergeCell ref="Z932:AJ932"/>
    <mergeCell ref="AK932:AU932"/>
    <mergeCell ref="AK933:AU933"/>
    <mergeCell ref="AW920:BC921"/>
    <mergeCell ref="AW918:BC919"/>
    <mergeCell ref="BK924:BQ925"/>
    <mergeCell ref="AV932:BF932"/>
    <mergeCell ref="BG932:BQ932"/>
    <mergeCell ref="B932:N932"/>
    <mergeCell ref="O932:Y932"/>
    <mergeCell ref="BD920:BJ921"/>
    <mergeCell ref="BK920:BQ921"/>
    <mergeCell ref="B918:N919"/>
    <mergeCell ref="O918:W919"/>
    <mergeCell ref="X918:AC919"/>
    <mergeCell ref="AD918:AI919"/>
    <mergeCell ref="AJ918:AO919"/>
    <mergeCell ref="AD920:AI921"/>
    <mergeCell ref="AP918:AV919"/>
    <mergeCell ref="BK918:BQ919"/>
    <mergeCell ref="O920:W921"/>
    <mergeCell ref="X920:AC921"/>
    <mergeCell ref="B916:N917"/>
    <mergeCell ref="O916:W917"/>
    <mergeCell ref="X916:AV916"/>
    <mergeCell ref="AJ920:AO921"/>
    <mergeCell ref="B920:N921"/>
    <mergeCell ref="AP920:AV921"/>
    <mergeCell ref="AW916:BC917"/>
    <mergeCell ref="BD916:BQ916"/>
    <mergeCell ref="X917:AC917"/>
    <mergeCell ref="AD917:AI917"/>
    <mergeCell ref="AJ917:AO917"/>
    <mergeCell ref="AP917:AV917"/>
    <mergeCell ref="BK917:BQ917"/>
    <mergeCell ref="BH890:BQ891"/>
    <mergeCell ref="AC891:AI891"/>
    <mergeCell ref="AJ891:AP891"/>
    <mergeCell ref="AQ891:AW891"/>
    <mergeCell ref="B890:S891"/>
    <mergeCell ref="T890:AB891"/>
    <mergeCell ref="AC890:AW890"/>
    <mergeCell ref="AX890:BG891"/>
    <mergeCell ref="AX892:BG892"/>
    <mergeCell ref="BH892:BQ892"/>
    <mergeCell ref="B892:S892"/>
    <mergeCell ref="T892:AB892"/>
    <mergeCell ref="AC892:AI892"/>
    <mergeCell ref="AJ892:AP892"/>
    <mergeCell ref="AQ892:AW892"/>
    <mergeCell ref="B896:K897"/>
    <mergeCell ref="L896:R897"/>
    <mergeCell ref="S896:Y897"/>
    <mergeCell ref="Z896:AQ896"/>
    <mergeCell ref="AR896:AY897"/>
    <mergeCell ref="AZ896:BH897"/>
    <mergeCell ref="AL897:AQ897"/>
    <mergeCell ref="BI896:BQ897"/>
    <mergeCell ref="B898:K898"/>
    <mergeCell ref="L898:R898"/>
    <mergeCell ref="S898:Y898"/>
    <mergeCell ref="Z898:AE898"/>
    <mergeCell ref="AR898:AY898"/>
    <mergeCell ref="AZ898:BH898"/>
    <mergeCell ref="BI898:BQ898"/>
    <mergeCell ref="Z897:AE897"/>
    <mergeCell ref="AF897:AK897"/>
    <mergeCell ref="AF898:AK898"/>
    <mergeCell ref="AL898:AQ898"/>
    <mergeCell ref="BI902:BQ903"/>
    <mergeCell ref="Z903:AE903"/>
    <mergeCell ref="AF903:AK903"/>
    <mergeCell ref="AL903:AQ903"/>
    <mergeCell ref="AR902:AY903"/>
    <mergeCell ref="AZ902:BH903"/>
    <mergeCell ref="B902:K903"/>
    <mergeCell ref="L902:R903"/>
    <mergeCell ref="S902:Y903"/>
    <mergeCell ref="Z902:AQ902"/>
    <mergeCell ref="B904:K904"/>
    <mergeCell ref="L904:R904"/>
    <mergeCell ref="S904:Y904"/>
    <mergeCell ref="Z904:AE904"/>
    <mergeCell ref="AF904:AK904"/>
    <mergeCell ref="AL904:AQ904"/>
    <mergeCell ref="AR904:AY904"/>
    <mergeCell ref="AS908:AW910"/>
    <mergeCell ref="AX908:BB910"/>
    <mergeCell ref="AZ904:BH904"/>
    <mergeCell ref="BC908:BG910"/>
    <mergeCell ref="BH908:BL910"/>
    <mergeCell ref="BI904:BQ904"/>
    <mergeCell ref="B908:H910"/>
    <mergeCell ref="I908:M910"/>
    <mergeCell ref="N908:Q910"/>
    <mergeCell ref="R908:U910"/>
    <mergeCell ref="V908:Y910"/>
    <mergeCell ref="BM908:BQ910"/>
    <mergeCell ref="Z908:AC910"/>
    <mergeCell ref="AD908:AH910"/>
    <mergeCell ref="AI908:AM910"/>
    <mergeCell ref="AN908:AR910"/>
    <mergeCell ref="B911:H911"/>
    <mergeCell ref="I911:M911"/>
    <mergeCell ref="N911:Q911"/>
    <mergeCell ref="R911:U911"/>
    <mergeCell ref="V911:Y911"/>
    <mergeCell ref="Z911:AC911"/>
    <mergeCell ref="BD918:BJ919"/>
    <mergeCell ref="BD917:BJ917"/>
    <mergeCell ref="AD911:AH911"/>
    <mergeCell ref="AI911:AM911"/>
    <mergeCell ref="AN911:AR911"/>
    <mergeCell ref="BM911:BQ911"/>
    <mergeCell ref="AS911:AW911"/>
    <mergeCell ref="AX911:BB911"/>
    <mergeCell ref="BC911:BG911"/>
    <mergeCell ref="BH911:BL911"/>
    <mergeCell ref="BD926:BJ927"/>
    <mergeCell ref="BK926:BQ927"/>
    <mergeCell ref="B926:N927"/>
    <mergeCell ref="O926:W927"/>
    <mergeCell ref="X926:AC927"/>
    <mergeCell ref="AD926:AI927"/>
    <mergeCell ref="AJ926:AO927"/>
    <mergeCell ref="AP926:AV927"/>
    <mergeCell ref="AW926:BC927"/>
    <mergeCell ref="B922:N923"/>
    <mergeCell ref="O922:W923"/>
    <mergeCell ref="X922:AC923"/>
    <mergeCell ref="AD922:AI923"/>
    <mergeCell ref="AJ922:AO923"/>
    <mergeCell ref="AP922:AV923"/>
    <mergeCell ref="AW922:BC923"/>
    <mergeCell ref="BD922:BJ923"/>
    <mergeCell ref="BK922:BQ923"/>
    <mergeCell ref="B936:E938"/>
    <mergeCell ref="F936:N936"/>
    <mergeCell ref="O936:Y936"/>
    <mergeCell ref="Z936:AJ936"/>
    <mergeCell ref="AK936:AU936"/>
    <mergeCell ref="AV936:BF936"/>
    <mergeCell ref="BG936:BQ936"/>
    <mergeCell ref="Z938:AJ938"/>
    <mergeCell ref="AK938:AU938"/>
    <mergeCell ref="AV938:BF938"/>
    <mergeCell ref="BG938:BQ938"/>
    <mergeCell ref="F937:N937"/>
    <mergeCell ref="O937:Y937"/>
    <mergeCell ref="Z937:AJ937"/>
    <mergeCell ref="AK937:AU937"/>
    <mergeCell ref="AV937:BF937"/>
    <mergeCell ref="BG937:BQ937"/>
    <mergeCell ref="B939:E941"/>
    <mergeCell ref="F939:N939"/>
    <mergeCell ref="O939:Y939"/>
    <mergeCell ref="Z939:AJ939"/>
    <mergeCell ref="AK939:AU939"/>
    <mergeCell ref="AV939:BF939"/>
    <mergeCell ref="F941:N941"/>
    <mergeCell ref="O941:Y941"/>
    <mergeCell ref="Z941:AJ941"/>
    <mergeCell ref="AK941:AU941"/>
    <mergeCell ref="BD924:BJ925"/>
    <mergeCell ref="BG939:BQ939"/>
    <mergeCell ref="F940:N940"/>
    <mergeCell ref="O940:Y940"/>
    <mergeCell ref="Z940:AJ940"/>
    <mergeCell ref="AK940:AU940"/>
    <mergeCell ref="AV940:BF940"/>
    <mergeCell ref="BG940:BQ940"/>
    <mergeCell ref="F938:N938"/>
    <mergeCell ref="O938:Y938"/>
    <mergeCell ref="BI894:BQ894"/>
    <mergeCell ref="AV941:BF941"/>
    <mergeCell ref="BG941:BQ941"/>
    <mergeCell ref="B924:N925"/>
    <mergeCell ref="O924:W925"/>
    <mergeCell ref="X924:AC925"/>
    <mergeCell ref="AD924:AI925"/>
    <mergeCell ref="AJ924:AO925"/>
    <mergeCell ref="AP924:AV925"/>
    <mergeCell ref="AW924:BC925"/>
    <mergeCell ref="AX860:BQ860"/>
    <mergeCell ref="AQ887:BQ887"/>
    <mergeCell ref="BF844:BK844"/>
    <mergeCell ref="BL844:BQ844"/>
    <mergeCell ref="B854:I854"/>
    <mergeCell ref="J854:P854"/>
    <mergeCell ref="Q854:W854"/>
    <mergeCell ref="X854:AE854"/>
    <mergeCell ref="AF854:AL854"/>
    <mergeCell ref="AM854:AS854"/>
    <mergeCell ref="AT827:AY827"/>
    <mergeCell ref="AT854:AY854"/>
    <mergeCell ref="AZ854:BE854"/>
    <mergeCell ref="BF827:BK827"/>
    <mergeCell ref="BL827:BQ827"/>
    <mergeCell ref="B844:I844"/>
    <mergeCell ref="J844:P844"/>
    <mergeCell ref="Q844:W844"/>
    <mergeCell ref="X844:AE844"/>
    <mergeCell ref="AF844:AL844"/>
    <mergeCell ref="J827:O827"/>
    <mergeCell ref="P827:U827"/>
    <mergeCell ref="V827:AA827"/>
    <mergeCell ref="AB827:AG827"/>
    <mergeCell ref="AH827:AM827"/>
    <mergeCell ref="AN827:AS827"/>
    <mergeCell ref="AM856:AS856"/>
    <mergeCell ref="AT829:AY829"/>
    <mergeCell ref="AN829:AS829"/>
    <mergeCell ref="AZ827:BE827"/>
    <mergeCell ref="BL856:BQ856"/>
    <mergeCell ref="B856:I856"/>
    <mergeCell ref="J856:P856"/>
    <mergeCell ref="AT844:AY844"/>
    <mergeCell ref="AZ844:BE844"/>
    <mergeCell ref="B827:I827"/>
    <mergeCell ref="BF829:BK829"/>
    <mergeCell ref="BL829:BQ829"/>
    <mergeCell ref="B846:I846"/>
    <mergeCell ref="J846:P846"/>
    <mergeCell ref="Q846:W846"/>
    <mergeCell ref="X846:AE846"/>
    <mergeCell ref="AF846:AL846"/>
    <mergeCell ref="AM846:AS846"/>
    <mergeCell ref="AH829:AM829"/>
    <mergeCell ref="AM844:AS844"/>
    <mergeCell ref="B852:I853"/>
    <mergeCell ref="J852:P853"/>
    <mergeCell ref="Q852:W853"/>
    <mergeCell ref="X852:AS852"/>
    <mergeCell ref="X853:AE853"/>
    <mergeCell ref="AF853:AL853"/>
    <mergeCell ref="AM853:AS853"/>
    <mergeCell ref="BO838:BT838"/>
    <mergeCell ref="BI823:BQ823"/>
    <mergeCell ref="BI840:BQ840"/>
    <mergeCell ref="BL852:BQ853"/>
    <mergeCell ref="BI850:BQ850"/>
    <mergeCell ref="AT846:AY846"/>
    <mergeCell ref="AZ846:BE846"/>
    <mergeCell ref="BF846:BK846"/>
    <mergeCell ref="BL846:BQ846"/>
    <mergeCell ref="AZ829:BE829"/>
    <mergeCell ref="B829:I829"/>
    <mergeCell ref="J829:O829"/>
    <mergeCell ref="P829:U829"/>
    <mergeCell ref="V829:AA829"/>
    <mergeCell ref="AB829:AG829"/>
    <mergeCell ref="X843:AE843"/>
    <mergeCell ref="AF843:AL843"/>
    <mergeCell ref="J838:O838"/>
    <mergeCell ref="P838:U838"/>
    <mergeCell ref="V838:AA838"/>
    <mergeCell ref="AW838:BB838"/>
    <mergeCell ref="BC838:BH838"/>
    <mergeCell ref="BI838:BN838"/>
    <mergeCell ref="B842:I843"/>
    <mergeCell ref="J842:P843"/>
    <mergeCell ref="Q842:W843"/>
    <mergeCell ref="X842:AS842"/>
    <mergeCell ref="B838:I838"/>
    <mergeCell ref="AB838:AG838"/>
    <mergeCell ref="AH838:AL838"/>
    <mergeCell ref="AM837:AQ837"/>
    <mergeCell ref="AR837:AV837"/>
    <mergeCell ref="AW837:BB837"/>
    <mergeCell ref="BC837:BH837"/>
    <mergeCell ref="AB837:AG837"/>
    <mergeCell ref="AH837:AL837"/>
    <mergeCell ref="AM838:AQ838"/>
    <mergeCell ref="AR838:AV838"/>
    <mergeCell ref="BI837:BN837"/>
    <mergeCell ref="BO837:BT837"/>
    <mergeCell ref="AT825:BK825"/>
    <mergeCell ref="B825:I826"/>
    <mergeCell ref="J825:O826"/>
    <mergeCell ref="P825:U826"/>
    <mergeCell ref="AM836:AQ836"/>
    <mergeCell ref="J837:O837"/>
    <mergeCell ref="P837:U837"/>
    <mergeCell ref="V837:AA837"/>
    <mergeCell ref="BF856:BK856"/>
    <mergeCell ref="BL825:BQ826"/>
    <mergeCell ref="V826:AA826"/>
    <mergeCell ref="AB826:AG826"/>
    <mergeCell ref="AH826:AM826"/>
    <mergeCell ref="AN826:AS826"/>
    <mergeCell ref="AT826:AY826"/>
    <mergeCell ref="AZ826:BE826"/>
    <mergeCell ref="BF826:BK826"/>
    <mergeCell ref="V825:AS825"/>
    <mergeCell ref="B862:K865"/>
    <mergeCell ref="B866:K866"/>
    <mergeCell ref="L866:P866"/>
    <mergeCell ref="Q866:S866"/>
    <mergeCell ref="T866:V866"/>
    <mergeCell ref="AZ856:BE856"/>
    <mergeCell ref="Q856:W856"/>
    <mergeCell ref="X856:AE856"/>
    <mergeCell ref="AF856:AL856"/>
    <mergeCell ref="AT856:AY856"/>
    <mergeCell ref="AX862:BA865"/>
    <mergeCell ref="AR866:AT866"/>
    <mergeCell ref="AU866:AW866"/>
    <mergeCell ref="AX866:BA866"/>
    <mergeCell ref="AN864:AQ865"/>
    <mergeCell ref="AR864:AT865"/>
    <mergeCell ref="AU864:AW865"/>
    <mergeCell ref="AN862:AW863"/>
    <mergeCell ref="AN867:AQ867"/>
    <mergeCell ref="AR867:AT867"/>
    <mergeCell ref="AU867:AW867"/>
    <mergeCell ref="AJ867:AM867"/>
    <mergeCell ref="AX867:BA867"/>
    <mergeCell ref="AN866:AQ866"/>
    <mergeCell ref="AJ866:AM866"/>
    <mergeCell ref="L868:P868"/>
    <mergeCell ref="Q868:S868"/>
    <mergeCell ref="T868:V868"/>
    <mergeCell ref="AJ868:AM868"/>
    <mergeCell ref="AJ869:AM869"/>
    <mergeCell ref="L867:P867"/>
    <mergeCell ref="Q867:S867"/>
    <mergeCell ref="T867:V867"/>
    <mergeCell ref="W867:AC867"/>
    <mergeCell ref="W868:AC868"/>
    <mergeCell ref="AU869:AW869"/>
    <mergeCell ref="AX869:BA869"/>
    <mergeCell ref="AN868:AQ868"/>
    <mergeCell ref="AR868:AT868"/>
    <mergeCell ref="AU868:AW868"/>
    <mergeCell ref="AX868:BA868"/>
    <mergeCell ref="Q870:S870"/>
    <mergeCell ref="T870:V870"/>
    <mergeCell ref="L869:P869"/>
    <mergeCell ref="Q869:S869"/>
    <mergeCell ref="T869:V869"/>
    <mergeCell ref="AN869:AQ869"/>
    <mergeCell ref="AD870:AI870"/>
    <mergeCell ref="L870:P870"/>
    <mergeCell ref="W869:AC869"/>
    <mergeCell ref="W870:AC870"/>
    <mergeCell ref="AN870:AQ870"/>
    <mergeCell ref="AR870:AT870"/>
    <mergeCell ref="AU870:AW870"/>
    <mergeCell ref="AX870:BA870"/>
    <mergeCell ref="AX871:BA871"/>
    <mergeCell ref="AN871:AQ871"/>
    <mergeCell ref="AR871:AT871"/>
    <mergeCell ref="AU871:AW871"/>
    <mergeCell ref="L872:P872"/>
    <mergeCell ref="Q872:S872"/>
    <mergeCell ref="T872:V872"/>
    <mergeCell ref="L873:P873"/>
    <mergeCell ref="Q873:S873"/>
    <mergeCell ref="T873:V873"/>
    <mergeCell ref="L871:P871"/>
    <mergeCell ref="Q871:S871"/>
    <mergeCell ref="T871:V871"/>
    <mergeCell ref="AU873:AW873"/>
    <mergeCell ref="W873:AC873"/>
    <mergeCell ref="W874:AC874"/>
    <mergeCell ref="L874:P874"/>
    <mergeCell ref="AJ871:AM871"/>
    <mergeCell ref="AJ874:AM874"/>
    <mergeCell ref="AD871:AI871"/>
    <mergeCell ref="AN872:AQ872"/>
    <mergeCell ref="AR872:AT872"/>
    <mergeCell ref="AU872:AW872"/>
    <mergeCell ref="AX872:BA872"/>
    <mergeCell ref="AJ872:AM872"/>
    <mergeCell ref="AN873:AQ873"/>
    <mergeCell ref="AX873:BA873"/>
    <mergeCell ref="AD876:AI876"/>
    <mergeCell ref="AX875:BA875"/>
    <mergeCell ref="W875:AC875"/>
    <mergeCell ref="T876:V876"/>
    <mergeCell ref="Q874:S874"/>
    <mergeCell ref="T874:V874"/>
    <mergeCell ref="AN874:AQ874"/>
    <mergeCell ref="AN875:AQ875"/>
    <mergeCell ref="AX876:BA876"/>
    <mergeCell ref="AU874:AW874"/>
    <mergeCell ref="L877:P877"/>
    <mergeCell ref="Q877:S877"/>
    <mergeCell ref="T877:V877"/>
    <mergeCell ref="W877:AC877"/>
    <mergeCell ref="AJ877:AM877"/>
    <mergeCell ref="AR875:AT875"/>
    <mergeCell ref="W876:AC876"/>
    <mergeCell ref="AN876:AQ876"/>
    <mergeCell ref="AR876:AT876"/>
    <mergeCell ref="AJ876:AM876"/>
    <mergeCell ref="AX879:BA879"/>
    <mergeCell ref="L878:P878"/>
    <mergeCell ref="Q878:S878"/>
    <mergeCell ref="T878:V878"/>
    <mergeCell ref="AD878:AI878"/>
    <mergeCell ref="AD879:AI879"/>
    <mergeCell ref="W878:AC878"/>
    <mergeCell ref="AN878:AQ878"/>
    <mergeCell ref="AR878:AT878"/>
    <mergeCell ref="AU878:AW878"/>
    <mergeCell ref="AN880:AQ880"/>
    <mergeCell ref="AR880:AT880"/>
    <mergeCell ref="AU880:AW880"/>
    <mergeCell ref="AN879:AQ879"/>
    <mergeCell ref="AR879:AT879"/>
    <mergeCell ref="AU879:AW879"/>
    <mergeCell ref="AX880:BA880"/>
    <mergeCell ref="C870:K870"/>
    <mergeCell ref="C874:K874"/>
    <mergeCell ref="C875:K875"/>
    <mergeCell ref="C876:K876"/>
    <mergeCell ref="C877:K877"/>
    <mergeCell ref="L879:P879"/>
    <mergeCell ref="Q879:S879"/>
    <mergeCell ref="T879:V879"/>
    <mergeCell ref="L880:P880"/>
    <mergeCell ref="AN881:AQ881"/>
    <mergeCell ref="AU881:AW881"/>
    <mergeCell ref="AX881:BA881"/>
    <mergeCell ref="B881:K881"/>
    <mergeCell ref="L881:P881"/>
    <mergeCell ref="Q881:S881"/>
    <mergeCell ref="T881:V881"/>
    <mergeCell ref="AJ881:AM881"/>
    <mergeCell ref="L882:P882"/>
    <mergeCell ref="Q882:S882"/>
    <mergeCell ref="T882:V882"/>
    <mergeCell ref="AJ882:AM882"/>
    <mergeCell ref="AU883:AW883"/>
    <mergeCell ref="L883:P883"/>
    <mergeCell ref="Q883:S883"/>
    <mergeCell ref="T883:V883"/>
    <mergeCell ref="AJ883:AM883"/>
    <mergeCell ref="AR883:AT883"/>
    <mergeCell ref="L884:P884"/>
    <mergeCell ref="Q884:S884"/>
    <mergeCell ref="T884:V884"/>
    <mergeCell ref="AJ884:AM884"/>
    <mergeCell ref="AJ885:AM885"/>
    <mergeCell ref="W884:AC884"/>
    <mergeCell ref="AX885:BA885"/>
    <mergeCell ref="AX884:BA884"/>
    <mergeCell ref="AN884:AQ884"/>
    <mergeCell ref="AR884:AT884"/>
    <mergeCell ref="AU884:AW884"/>
    <mergeCell ref="AN883:AQ883"/>
    <mergeCell ref="AX883:BA883"/>
    <mergeCell ref="B882:B886"/>
    <mergeCell ref="C882:K882"/>
    <mergeCell ref="C883:K883"/>
    <mergeCell ref="C884:K884"/>
    <mergeCell ref="C886:K886"/>
    <mergeCell ref="C885:K885"/>
    <mergeCell ref="L886:P886"/>
    <mergeCell ref="Q886:S886"/>
    <mergeCell ref="L885:P885"/>
    <mergeCell ref="Q885:S885"/>
    <mergeCell ref="T885:V885"/>
    <mergeCell ref="AN886:AQ886"/>
    <mergeCell ref="T886:V886"/>
    <mergeCell ref="AJ886:AM886"/>
    <mergeCell ref="AN885:AQ885"/>
    <mergeCell ref="W885:AC885"/>
    <mergeCell ref="BL842:BQ843"/>
    <mergeCell ref="AU885:AW885"/>
    <mergeCell ref="AT852:BK852"/>
    <mergeCell ref="AX886:BA886"/>
    <mergeCell ref="AU886:AW886"/>
    <mergeCell ref="AR886:AT886"/>
    <mergeCell ref="AR885:AT885"/>
    <mergeCell ref="AM843:AS843"/>
    <mergeCell ref="AJ864:AM865"/>
    <mergeCell ref="AR874:AT874"/>
    <mergeCell ref="AZ853:BE853"/>
    <mergeCell ref="BF843:BK843"/>
    <mergeCell ref="AT842:BK842"/>
    <mergeCell ref="AT843:AY843"/>
    <mergeCell ref="AZ843:BE843"/>
    <mergeCell ref="BO835:BT836"/>
    <mergeCell ref="AR836:AV836"/>
    <mergeCell ref="AW836:BB836"/>
    <mergeCell ref="BC836:BH836"/>
    <mergeCell ref="BI836:BN836"/>
    <mergeCell ref="L864:P865"/>
    <mergeCell ref="Q864:S865"/>
    <mergeCell ref="T864:V865"/>
    <mergeCell ref="Q880:S880"/>
    <mergeCell ref="T880:V880"/>
    <mergeCell ref="L876:P876"/>
    <mergeCell ref="Q876:S876"/>
    <mergeCell ref="L875:P875"/>
    <mergeCell ref="Q875:S875"/>
    <mergeCell ref="T875:V875"/>
    <mergeCell ref="B867:B880"/>
    <mergeCell ref="C869:K869"/>
    <mergeCell ref="C868:K868"/>
    <mergeCell ref="C867:K867"/>
    <mergeCell ref="C873:K873"/>
    <mergeCell ref="C872:K872"/>
    <mergeCell ref="C878:K878"/>
    <mergeCell ref="C879:K879"/>
    <mergeCell ref="C880:K880"/>
    <mergeCell ref="C871:K871"/>
    <mergeCell ref="L862:V863"/>
    <mergeCell ref="BK870:BQ870"/>
    <mergeCell ref="BK871:BQ871"/>
    <mergeCell ref="BK872:BQ872"/>
    <mergeCell ref="BK862:BQ863"/>
    <mergeCell ref="BK864:BQ865"/>
    <mergeCell ref="BK866:BQ866"/>
    <mergeCell ref="BK867:BQ867"/>
    <mergeCell ref="BB862:BJ865"/>
    <mergeCell ref="AJ870:AM870"/>
    <mergeCell ref="BK886:BQ886"/>
    <mergeCell ref="BK883:BQ883"/>
    <mergeCell ref="BK884:BQ884"/>
    <mergeCell ref="BK868:BQ868"/>
    <mergeCell ref="BK869:BQ869"/>
    <mergeCell ref="BK877:BQ877"/>
    <mergeCell ref="BK878:BQ878"/>
    <mergeCell ref="BK879:BQ879"/>
    <mergeCell ref="BK880:BQ880"/>
    <mergeCell ref="BK874:BQ874"/>
    <mergeCell ref="BK873:BQ873"/>
    <mergeCell ref="BK876:BQ876"/>
    <mergeCell ref="BB876:BJ876"/>
    <mergeCell ref="BK881:BQ881"/>
    <mergeCell ref="BK882:BQ882"/>
    <mergeCell ref="BK885:BQ885"/>
    <mergeCell ref="BK875:BQ875"/>
    <mergeCell ref="BB875:BJ875"/>
    <mergeCell ref="BB885:BJ885"/>
    <mergeCell ref="BB879:BJ879"/>
    <mergeCell ref="BB871:BJ871"/>
    <mergeCell ref="BB878:BJ878"/>
    <mergeCell ref="AX877:BA877"/>
    <mergeCell ref="AU875:AW875"/>
    <mergeCell ref="AU876:AW876"/>
    <mergeCell ref="AX874:BA874"/>
    <mergeCell ref="AN877:AQ877"/>
    <mergeCell ref="AR877:AT877"/>
    <mergeCell ref="AU877:AW877"/>
    <mergeCell ref="BB866:BJ866"/>
    <mergeCell ref="BB867:BJ867"/>
    <mergeCell ref="BB868:BJ868"/>
    <mergeCell ref="BB869:BJ869"/>
    <mergeCell ref="AR869:AT869"/>
    <mergeCell ref="BB874:BJ874"/>
    <mergeCell ref="AR873:AT873"/>
    <mergeCell ref="W864:AC865"/>
    <mergeCell ref="AD866:AI866"/>
    <mergeCell ref="AD867:AI867"/>
    <mergeCell ref="AD868:AI868"/>
    <mergeCell ref="AD869:AI869"/>
    <mergeCell ref="AJ875:AM875"/>
    <mergeCell ref="AD875:AI875"/>
    <mergeCell ref="AJ873:AM873"/>
    <mergeCell ref="W871:AC871"/>
    <mergeCell ref="AD872:AI872"/>
    <mergeCell ref="BB886:BJ886"/>
    <mergeCell ref="AD864:AI865"/>
    <mergeCell ref="BB870:BJ870"/>
    <mergeCell ref="BB883:BJ883"/>
    <mergeCell ref="BB872:BJ872"/>
    <mergeCell ref="BB873:BJ873"/>
    <mergeCell ref="BB877:BJ877"/>
    <mergeCell ref="AJ878:AM878"/>
    <mergeCell ref="AX878:BA878"/>
    <mergeCell ref="BB884:BJ884"/>
    <mergeCell ref="BB880:BJ880"/>
    <mergeCell ref="BB881:BJ881"/>
    <mergeCell ref="BB882:BJ882"/>
    <mergeCell ref="AJ879:AM879"/>
    <mergeCell ref="AJ880:AM880"/>
    <mergeCell ref="AN882:AQ882"/>
    <mergeCell ref="AR882:AT882"/>
    <mergeCell ref="AU882:AW882"/>
    <mergeCell ref="AX882:BA882"/>
    <mergeCell ref="AR881:AT881"/>
    <mergeCell ref="AD886:AI886"/>
    <mergeCell ref="AD877:AI877"/>
    <mergeCell ref="AD880:AI880"/>
    <mergeCell ref="AD881:AI881"/>
    <mergeCell ref="AD882:AI882"/>
    <mergeCell ref="AD883:AI883"/>
    <mergeCell ref="AD884:AI884"/>
    <mergeCell ref="AD885:AI885"/>
    <mergeCell ref="AD873:AI873"/>
    <mergeCell ref="AD874:AI874"/>
    <mergeCell ref="AH828:AM828"/>
    <mergeCell ref="W866:AC866"/>
    <mergeCell ref="W872:AC872"/>
    <mergeCell ref="W886:AC886"/>
    <mergeCell ref="W862:AM863"/>
    <mergeCell ref="W879:AC879"/>
    <mergeCell ref="W880:AC880"/>
    <mergeCell ref="W881:AC881"/>
    <mergeCell ref="W882:AC882"/>
    <mergeCell ref="W883:AC883"/>
    <mergeCell ref="AT828:AY828"/>
    <mergeCell ref="AZ828:BE828"/>
    <mergeCell ref="BF828:BK828"/>
    <mergeCell ref="BL828:BQ828"/>
    <mergeCell ref="AM855:AS855"/>
    <mergeCell ref="AT855:AY855"/>
    <mergeCell ref="AZ855:BE855"/>
    <mergeCell ref="BF855:BK855"/>
    <mergeCell ref="B845:I845"/>
    <mergeCell ref="J845:P845"/>
    <mergeCell ref="Q845:W845"/>
    <mergeCell ref="X845:AE845"/>
    <mergeCell ref="AF845:AL845"/>
    <mergeCell ref="B828:I828"/>
    <mergeCell ref="V836:AA836"/>
    <mergeCell ref="AB836:AG836"/>
    <mergeCell ref="AH836:AL836"/>
    <mergeCell ref="B837:I837"/>
    <mergeCell ref="B855:I855"/>
    <mergeCell ref="J855:P855"/>
    <mergeCell ref="Q855:W855"/>
    <mergeCell ref="X855:AE855"/>
    <mergeCell ref="AF855:AL855"/>
    <mergeCell ref="AN828:AS828"/>
    <mergeCell ref="J828:O828"/>
    <mergeCell ref="P828:U828"/>
    <mergeCell ref="V828:AA828"/>
    <mergeCell ref="AB828:AG828"/>
    <mergeCell ref="BL855:BQ855"/>
    <mergeCell ref="AM845:AS845"/>
    <mergeCell ref="AT845:AY845"/>
    <mergeCell ref="AZ845:BE845"/>
    <mergeCell ref="BF845:BK845"/>
    <mergeCell ref="BL845:BQ845"/>
    <mergeCell ref="BF854:BK854"/>
    <mergeCell ref="BL854:BQ854"/>
    <mergeCell ref="BF853:BK853"/>
    <mergeCell ref="AT853:AY853"/>
    <mergeCell ref="B830:I830"/>
    <mergeCell ref="J830:O830"/>
    <mergeCell ref="P830:U830"/>
    <mergeCell ref="V830:AA830"/>
    <mergeCell ref="AB830:AG830"/>
    <mergeCell ref="AH830:AM830"/>
    <mergeCell ref="AN830:AS830"/>
    <mergeCell ref="AT830:AY830"/>
    <mergeCell ref="AZ830:BE830"/>
    <mergeCell ref="BF830:BK830"/>
    <mergeCell ref="BL830:BQ830"/>
    <mergeCell ref="B831:I831"/>
    <mergeCell ref="J831:O831"/>
    <mergeCell ref="P831:U831"/>
    <mergeCell ref="V831:AA831"/>
    <mergeCell ref="AB831:AG831"/>
    <mergeCell ref="AH831:AM831"/>
    <mergeCell ref="AN831:AS831"/>
    <mergeCell ref="AT831:AY831"/>
    <mergeCell ref="AZ831:BE831"/>
    <mergeCell ref="BF831:BK831"/>
    <mergeCell ref="BL831:BQ831"/>
    <mergeCell ref="B847:I847"/>
    <mergeCell ref="J847:P847"/>
    <mergeCell ref="Q847:W847"/>
    <mergeCell ref="X847:AE847"/>
    <mergeCell ref="AF847:AL847"/>
    <mergeCell ref="AM847:AS847"/>
    <mergeCell ref="AT847:AY847"/>
    <mergeCell ref="AZ847:BE847"/>
    <mergeCell ref="BF847:BK847"/>
    <mergeCell ref="BL847:BQ847"/>
    <mergeCell ref="B848:I848"/>
    <mergeCell ref="J848:P848"/>
    <mergeCell ref="Q848:W848"/>
    <mergeCell ref="X848:AE848"/>
    <mergeCell ref="AF848:AL848"/>
    <mergeCell ref="AM848:AS848"/>
    <mergeCell ref="B857:I857"/>
    <mergeCell ref="J857:P857"/>
    <mergeCell ref="Q857:W857"/>
    <mergeCell ref="X857:AE857"/>
    <mergeCell ref="AF857:AL857"/>
    <mergeCell ref="AM857:AS857"/>
    <mergeCell ref="B858:I858"/>
    <mergeCell ref="J858:P858"/>
    <mergeCell ref="Q858:W858"/>
    <mergeCell ref="X858:AE858"/>
    <mergeCell ref="AF858:AL858"/>
    <mergeCell ref="AM858:AS858"/>
    <mergeCell ref="V835:AV835"/>
    <mergeCell ref="AW835:BN835"/>
    <mergeCell ref="AT857:AY857"/>
    <mergeCell ref="AZ857:BE857"/>
    <mergeCell ref="BF857:BK857"/>
    <mergeCell ref="BL857:BQ857"/>
    <mergeCell ref="AT848:AY848"/>
    <mergeCell ref="AZ848:BE848"/>
    <mergeCell ref="BF848:BK848"/>
    <mergeCell ref="BL848:BQ848"/>
    <mergeCell ref="B818:J818"/>
    <mergeCell ref="K818:V818"/>
    <mergeCell ref="AT858:AY858"/>
    <mergeCell ref="AZ858:BE858"/>
    <mergeCell ref="BF858:BK858"/>
    <mergeCell ref="BL858:BQ858"/>
    <mergeCell ref="BL833:BT833"/>
    <mergeCell ref="B835:I836"/>
    <mergeCell ref="J835:O836"/>
    <mergeCell ref="P835:U836"/>
    <mergeCell ref="BO819:BY819"/>
    <mergeCell ref="B819:J819"/>
    <mergeCell ref="K819:V819"/>
    <mergeCell ref="W819:AG819"/>
    <mergeCell ref="AH819:AR819"/>
    <mergeCell ref="AS819:BC819"/>
    <mergeCell ref="BD819:BN819"/>
    <mergeCell ref="W818:AG818"/>
    <mergeCell ref="AH818:AR818"/>
    <mergeCell ref="AS818:BC818"/>
    <mergeCell ref="BD818:BN818"/>
    <mergeCell ref="BF811:BO812"/>
    <mergeCell ref="BP811:BY812"/>
    <mergeCell ref="BF813:BO813"/>
    <mergeCell ref="BP813:BY813"/>
    <mergeCell ref="BO818:BY818"/>
    <mergeCell ref="AV811:BE812"/>
    <mergeCell ref="B813:J813"/>
    <mergeCell ref="K813:S813"/>
    <mergeCell ref="T813:AB813"/>
    <mergeCell ref="AC813:AK813"/>
    <mergeCell ref="AL813:AU813"/>
    <mergeCell ref="AV813:BE813"/>
    <mergeCell ref="AY804:BC804"/>
    <mergeCell ref="AI804:AL804"/>
    <mergeCell ref="AN797:AT797"/>
    <mergeCell ref="AA804:AD804"/>
    <mergeCell ref="AU804:AX804"/>
    <mergeCell ref="B811:J812"/>
    <mergeCell ref="K811:S812"/>
    <mergeCell ref="T811:AB812"/>
    <mergeCell ref="AC811:AK812"/>
    <mergeCell ref="AL811:AU812"/>
    <mergeCell ref="BD802:BJ803"/>
    <mergeCell ref="W802:Z803"/>
    <mergeCell ref="O802:R803"/>
    <mergeCell ref="AA802:AD803"/>
    <mergeCell ref="AE802:AH803"/>
    <mergeCell ref="S802:V803"/>
    <mergeCell ref="BA797:BG797"/>
    <mergeCell ref="U797:Z797"/>
    <mergeCell ref="AN790:AT790"/>
    <mergeCell ref="AU790:BA790"/>
    <mergeCell ref="BH795:BM796"/>
    <mergeCell ref="AG797:AM797"/>
    <mergeCell ref="AN795:AT796"/>
    <mergeCell ref="U795:Z796"/>
    <mergeCell ref="AG795:AM796"/>
    <mergeCell ref="BQ790:BY790"/>
    <mergeCell ref="BU804:BY804"/>
    <mergeCell ref="BB790:BH790"/>
    <mergeCell ref="BI790:BP790"/>
    <mergeCell ref="BK803:BO803"/>
    <mergeCell ref="BP803:BT803"/>
    <mergeCell ref="BH797:BM797"/>
    <mergeCell ref="BN795:BS796"/>
    <mergeCell ref="BT795:BY796"/>
    <mergeCell ref="BA795:BG796"/>
    <mergeCell ref="BU802:BY803"/>
    <mergeCell ref="AM802:AP803"/>
    <mergeCell ref="BT797:BY797"/>
    <mergeCell ref="B804:J804"/>
    <mergeCell ref="O804:R804"/>
    <mergeCell ref="BP804:BT804"/>
    <mergeCell ref="BK802:BT802"/>
    <mergeCell ref="K802:N803"/>
    <mergeCell ref="BD804:BJ804"/>
    <mergeCell ref="BK804:BO804"/>
    <mergeCell ref="AU795:AZ796"/>
    <mergeCell ref="AU797:AZ797"/>
    <mergeCell ref="B797:H797"/>
    <mergeCell ref="B795:H796"/>
    <mergeCell ref="AE804:AH804"/>
    <mergeCell ref="I795:N796"/>
    <mergeCell ref="AY802:BC803"/>
    <mergeCell ref="O795:T796"/>
    <mergeCell ref="O797:T797"/>
    <mergeCell ref="K804:N804"/>
    <mergeCell ref="BI788:BP789"/>
    <mergeCell ref="BB788:BH789"/>
    <mergeCell ref="AG788:AM789"/>
    <mergeCell ref="Z788:AF789"/>
    <mergeCell ref="B802:J803"/>
    <mergeCell ref="BN797:BS797"/>
    <mergeCell ref="AG790:AM790"/>
    <mergeCell ref="AA797:AF797"/>
    <mergeCell ref="AQ802:AT803"/>
    <mergeCell ref="AU802:AX803"/>
    <mergeCell ref="W804:Z804"/>
    <mergeCell ref="Z790:AF790"/>
    <mergeCell ref="S788:Y789"/>
    <mergeCell ref="B790:J790"/>
    <mergeCell ref="I797:N797"/>
    <mergeCell ref="K790:R790"/>
    <mergeCell ref="B788:J789"/>
    <mergeCell ref="AM804:AP804"/>
    <mergeCell ref="AQ804:AT804"/>
    <mergeCell ref="BQ788:BY789"/>
    <mergeCell ref="K788:R789"/>
    <mergeCell ref="AA795:AF796"/>
    <mergeCell ref="S790:Y790"/>
    <mergeCell ref="S804:V804"/>
    <mergeCell ref="AI802:AL803"/>
    <mergeCell ref="AN788:AT789"/>
    <mergeCell ref="AU788:BA789"/>
    <mergeCell ref="BQ777:BY777"/>
    <mergeCell ref="Y781:AE781"/>
    <mergeCell ref="BJ781:BP781"/>
    <mergeCell ref="AL771:AU771"/>
    <mergeCell ref="BC778:BI778"/>
    <mergeCell ref="AO778:AU778"/>
    <mergeCell ref="BF771:BO771"/>
    <mergeCell ref="BP771:BY771"/>
    <mergeCell ref="BQ776:BY776"/>
    <mergeCell ref="BF769:BO770"/>
    <mergeCell ref="BP769:BY770"/>
    <mergeCell ref="BQ778:BY778"/>
    <mergeCell ref="BJ778:BP778"/>
    <mergeCell ref="AV771:BE771"/>
    <mergeCell ref="AV769:BE770"/>
    <mergeCell ref="AV776:BB776"/>
    <mergeCell ref="BC777:BI777"/>
    <mergeCell ref="BJ776:BP776"/>
    <mergeCell ref="AV777:BB777"/>
    <mergeCell ref="B771:J771"/>
    <mergeCell ref="K771:S771"/>
    <mergeCell ref="B769:J770"/>
    <mergeCell ref="AC771:AK771"/>
    <mergeCell ref="K778:Q778"/>
    <mergeCell ref="R777:X777"/>
    <mergeCell ref="Y777:AE777"/>
    <mergeCell ref="R776:X776"/>
    <mergeCell ref="AF781:AN781"/>
    <mergeCell ref="B781:J781"/>
    <mergeCell ref="K781:Q781"/>
    <mergeCell ref="B776:J776"/>
    <mergeCell ref="K776:Q776"/>
    <mergeCell ref="AF778:AN778"/>
    <mergeCell ref="BJ777:BP777"/>
    <mergeCell ref="AO777:AU777"/>
    <mergeCell ref="AF777:AN777"/>
    <mergeCell ref="K777:Q777"/>
    <mergeCell ref="B778:J778"/>
    <mergeCell ref="B777:J777"/>
    <mergeCell ref="Y778:AE778"/>
    <mergeCell ref="AC769:AK770"/>
    <mergeCell ref="AV781:BB781"/>
    <mergeCell ref="BC781:BI781"/>
    <mergeCell ref="B779:J779"/>
    <mergeCell ref="BQ781:BY781"/>
    <mergeCell ref="BC776:BI776"/>
    <mergeCell ref="AF776:AN776"/>
    <mergeCell ref="AO776:AU776"/>
    <mergeCell ref="AV778:BB778"/>
    <mergeCell ref="BC779:BI779"/>
    <mergeCell ref="BJ779:BP779"/>
    <mergeCell ref="K769:S770"/>
    <mergeCell ref="Y776:AE776"/>
    <mergeCell ref="AO781:AU781"/>
    <mergeCell ref="T769:AB770"/>
    <mergeCell ref="R781:X781"/>
    <mergeCell ref="T771:AB771"/>
    <mergeCell ref="AL769:AU770"/>
    <mergeCell ref="R778:X778"/>
    <mergeCell ref="K779:Q779"/>
    <mergeCell ref="R779:X779"/>
    <mergeCell ref="Y779:AE779"/>
    <mergeCell ref="AF779:AN779"/>
    <mergeCell ref="AO779:AU779"/>
    <mergeCell ref="AV779:BB779"/>
    <mergeCell ref="B780:J780"/>
    <mergeCell ref="K780:Q780"/>
    <mergeCell ref="R780:X780"/>
    <mergeCell ref="Y780:AE780"/>
    <mergeCell ref="AF780:AN780"/>
    <mergeCell ref="AO780:AU780"/>
    <mergeCell ref="BC735:BF735"/>
    <mergeCell ref="BG735:BN735"/>
    <mergeCell ref="BO736:BS736"/>
    <mergeCell ref="BH752:BM752"/>
    <mergeCell ref="BF745:BN745"/>
    <mergeCell ref="AV780:BB780"/>
    <mergeCell ref="BC780:BI780"/>
    <mergeCell ref="BJ780:BP780"/>
    <mergeCell ref="BQ780:BY780"/>
    <mergeCell ref="BQ779:BY779"/>
    <mergeCell ref="BD764:BN764"/>
    <mergeCell ref="BO764:BY764"/>
    <mergeCell ref="BT736:BY736"/>
    <mergeCell ref="BD763:BN763"/>
    <mergeCell ref="BC736:BF736"/>
    <mergeCell ref="BG736:BN736"/>
    <mergeCell ref="AS736:BB736"/>
    <mergeCell ref="B764:K764"/>
    <mergeCell ref="L764:V764"/>
    <mergeCell ref="W764:AG764"/>
    <mergeCell ref="AH764:AR764"/>
    <mergeCell ref="AS764:BC764"/>
    <mergeCell ref="K735:Q735"/>
    <mergeCell ref="R735:Y735"/>
    <mergeCell ref="Z735:AI735"/>
    <mergeCell ref="AJ735:AR735"/>
    <mergeCell ref="AS735:BB735"/>
    <mergeCell ref="B736:J736"/>
    <mergeCell ref="K736:Q736"/>
    <mergeCell ref="R736:Y736"/>
    <mergeCell ref="Z736:AI736"/>
    <mergeCell ref="AJ736:AR736"/>
    <mergeCell ref="BD762:BN762"/>
    <mergeCell ref="BO762:BY762"/>
    <mergeCell ref="W762:AG762"/>
    <mergeCell ref="BD761:BN761"/>
    <mergeCell ref="BO761:BY761"/>
    <mergeCell ref="BG733:BN733"/>
    <mergeCell ref="BO734:BS734"/>
    <mergeCell ref="W759:AG759"/>
    <mergeCell ref="AH759:AR759"/>
    <mergeCell ref="BB754:BG754"/>
    <mergeCell ref="B763:K763"/>
    <mergeCell ref="L763:V763"/>
    <mergeCell ref="W763:AG763"/>
    <mergeCell ref="AH763:AR763"/>
    <mergeCell ref="AS763:BC763"/>
    <mergeCell ref="AH762:AR762"/>
    <mergeCell ref="AS762:BC762"/>
    <mergeCell ref="L762:V762"/>
    <mergeCell ref="B753:E753"/>
    <mergeCell ref="F753:K753"/>
    <mergeCell ref="L753:Q753"/>
    <mergeCell ref="AS733:BB733"/>
    <mergeCell ref="B762:K762"/>
    <mergeCell ref="AH760:AR760"/>
    <mergeCell ref="AS760:BC760"/>
    <mergeCell ref="W760:AG760"/>
    <mergeCell ref="B760:K760"/>
    <mergeCell ref="B735:J735"/>
    <mergeCell ref="B761:K761"/>
    <mergeCell ref="L761:V761"/>
    <mergeCell ref="W761:AG761"/>
    <mergeCell ref="AH761:AR761"/>
    <mergeCell ref="AS761:BC761"/>
    <mergeCell ref="L760:V760"/>
    <mergeCell ref="BD759:BN759"/>
    <mergeCell ref="BN754:BS754"/>
    <mergeCell ref="BO759:BY759"/>
    <mergeCell ref="B759:K759"/>
    <mergeCell ref="L759:V759"/>
    <mergeCell ref="BD760:BN760"/>
    <mergeCell ref="AS759:BC759"/>
    <mergeCell ref="BO760:BY760"/>
    <mergeCell ref="X754:AC754"/>
    <mergeCell ref="R753:W753"/>
    <mergeCell ref="BT754:BY754"/>
    <mergeCell ref="BT753:BY753"/>
    <mergeCell ref="B754:E754"/>
    <mergeCell ref="F754:K754"/>
    <mergeCell ref="L754:Q754"/>
    <mergeCell ref="R754:W754"/>
    <mergeCell ref="BH753:BM753"/>
    <mergeCell ref="AD754:AI754"/>
    <mergeCell ref="AJ754:AO754"/>
    <mergeCell ref="AJ752:AO752"/>
    <mergeCell ref="BB752:BG752"/>
    <mergeCell ref="AV753:BA753"/>
    <mergeCell ref="BB753:BG753"/>
    <mergeCell ref="BN753:BS753"/>
    <mergeCell ref="BH754:BM754"/>
    <mergeCell ref="AP754:AU754"/>
    <mergeCell ref="AV754:BA754"/>
    <mergeCell ref="X753:AC753"/>
    <mergeCell ref="AD753:AI753"/>
    <mergeCell ref="AJ753:AO753"/>
    <mergeCell ref="AP753:AU753"/>
    <mergeCell ref="BN752:BS752"/>
    <mergeCell ref="B752:E752"/>
    <mergeCell ref="F752:K752"/>
    <mergeCell ref="L752:Q752"/>
    <mergeCell ref="R752:W752"/>
    <mergeCell ref="X752:AC752"/>
    <mergeCell ref="AD752:AI752"/>
    <mergeCell ref="AP752:AU752"/>
    <mergeCell ref="AV752:BA752"/>
    <mergeCell ref="BT752:BY752"/>
    <mergeCell ref="BT750:BY751"/>
    <mergeCell ref="BH750:BM751"/>
    <mergeCell ref="BN750:BS751"/>
    <mergeCell ref="X750:AC751"/>
    <mergeCell ref="AD750:AI751"/>
    <mergeCell ref="AJ750:AO751"/>
    <mergeCell ref="AP750:AU751"/>
    <mergeCell ref="AW744:BE744"/>
    <mergeCell ref="B750:E751"/>
    <mergeCell ref="F750:K751"/>
    <mergeCell ref="L750:Q751"/>
    <mergeCell ref="R750:W751"/>
    <mergeCell ref="AN745:AV745"/>
    <mergeCell ref="AE743:AV743"/>
    <mergeCell ref="AW743:BN743"/>
    <mergeCell ref="BO745:BY745"/>
    <mergeCell ref="AN744:AV744"/>
    <mergeCell ref="BO743:BY744"/>
    <mergeCell ref="BF744:BN744"/>
    <mergeCell ref="AE745:AM745"/>
    <mergeCell ref="B734:J734"/>
    <mergeCell ref="Z734:AI734"/>
    <mergeCell ref="K738:Q738"/>
    <mergeCell ref="R738:Y738"/>
    <mergeCell ref="Z738:AI738"/>
    <mergeCell ref="M744:U744"/>
    <mergeCell ref="V744:AD744"/>
    <mergeCell ref="AE744:AM744"/>
    <mergeCell ref="B743:L744"/>
    <mergeCell ref="M743:AD743"/>
    <mergeCell ref="B737:J737"/>
    <mergeCell ref="K737:Q737"/>
    <mergeCell ref="R733:Y733"/>
    <mergeCell ref="AJ737:AR737"/>
    <mergeCell ref="BT738:BY738"/>
    <mergeCell ref="B745:L745"/>
    <mergeCell ref="M745:U745"/>
    <mergeCell ref="V745:AD745"/>
    <mergeCell ref="B738:J738"/>
    <mergeCell ref="R737:Y737"/>
    <mergeCell ref="B731:J733"/>
    <mergeCell ref="R734:Y734"/>
    <mergeCell ref="Z731:AI733"/>
    <mergeCell ref="AJ733:AR733"/>
    <mergeCell ref="K734:Q734"/>
    <mergeCell ref="BO763:BY763"/>
    <mergeCell ref="BC732:BN732"/>
    <mergeCell ref="AW745:BE745"/>
    <mergeCell ref="AV750:BA751"/>
    <mergeCell ref="BB750:BG751"/>
    <mergeCell ref="BT737:BY737"/>
    <mergeCell ref="Z737:AI737"/>
    <mergeCell ref="BT734:BY734"/>
    <mergeCell ref="BT733:BY733"/>
    <mergeCell ref="BO732:BY732"/>
    <mergeCell ref="BG734:BN734"/>
    <mergeCell ref="AS734:BB734"/>
    <mergeCell ref="BO733:BS733"/>
    <mergeCell ref="BO735:BS735"/>
    <mergeCell ref="BT735:BY735"/>
    <mergeCell ref="K731:Y732"/>
    <mergeCell ref="AJ732:BB732"/>
    <mergeCell ref="BC738:BF738"/>
    <mergeCell ref="BC734:BF734"/>
    <mergeCell ref="AJ734:AR734"/>
    <mergeCell ref="BC733:BF733"/>
    <mergeCell ref="AJ731:BY731"/>
    <mergeCell ref="K733:Q733"/>
    <mergeCell ref="BO738:BS738"/>
    <mergeCell ref="BG737:BN737"/>
    <mergeCell ref="BG738:BN738"/>
    <mergeCell ref="BC737:BF737"/>
    <mergeCell ref="AS737:BB737"/>
    <mergeCell ref="AJ738:AR738"/>
    <mergeCell ref="AS738:BB738"/>
    <mergeCell ref="BO737:BS737"/>
    <mergeCell ref="BO725:BY725"/>
    <mergeCell ref="B725:K725"/>
    <mergeCell ref="L725:V725"/>
    <mergeCell ref="W725:AG725"/>
    <mergeCell ref="AH725:AR725"/>
    <mergeCell ref="AS725:BC725"/>
    <mergeCell ref="BD725:BN725"/>
    <mergeCell ref="W722:AG722"/>
    <mergeCell ref="AS723:BC723"/>
    <mergeCell ref="AH722:AR722"/>
    <mergeCell ref="BD722:BN722"/>
    <mergeCell ref="BO721:BY721"/>
    <mergeCell ref="B722:K722"/>
    <mergeCell ref="L722:V722"/>
    <mergeCell ref="AS722:BC722"/>
    <mergeCell ref="BO722:BY722"/>
    <mergeCell ref="L721:V721"/>
    <mergeCell ref="BO720:BY720"/>
    <mergeCell ref="AS712:BC712"/>
    <mergeCell ref="BO713:BY713"/>
    <mergeCell ref="BD712:BN712"/>
    <mergeCell ref="BD714:BN714"/>
    <mergeCell ref="L714:V714"/>
    <mergeCell ref="W712:AG712"/>
    <mergeCell ref="AH712:AR712"/>
    <mergeCell ref="W714:AG714"/>
    <mergeCell ref="BO714:BY714"/>
    <mergeCell ref="B713:K713"/>
    <mergeCell ref="L713:V713"/>
    <mergeCell ref="B721:K721"/>
    <mergeCell ref="W713:AG713"/>
    <mergeCell ref="AH720:AR720"/>
    <mergeCell ref="AS720:BC720"/>
    <mergeCell ref="AS714:BC714"/>
    <mergeCell ref="W715:AG715"/>
    <mergeCell ref="AS716:BC716"/>
    <mergeCell ref="B720:K720"/>
    <mergeCell ref="W721:AG721"/>
    <mergeCell ref="B712:K712"/>
    <mergeCell ref="B714:K714"/>
    <mergeCell ref="L712:V712"/>
    <mergeCell ref="BD721:BN721"/>
    <mergeCell ref="BO712:BY712"/>
    <mergeCell ref="BD720:BN720"/>
    <mergeCell ref="B715:K715"/>
    <mergeCell ref="AH713:AR713"/>
    <mergeCell ref="AH721:AR721"/>
    <mergeCell ref="AS721:BC721"/>
    <mergeCell ref="AH715:AR715"/>
    <mergeCell ref="AS715:BC715"/>
    <mergeCell ref="AH714:AR714"/>
    <mergeCell ref="AS713:BC713"/>
    <mergeCell ref="L720:V720"/>
    <mergeCell ref="W720:AG720"/>
    <mergeCell ref="L717:V717"/>
    <mergeCell ref="W717:AG717"/>
    <mergeCell ref="AH717:AR717"/>
    <mergeCell ref="AS717:BC717"/>
    <mergeCell ref="BD717:BN717"/>
    <mergeCell ref="BO717:BY717"/>
    <mergeCell ref="L715:V715"/>
    <mergeCell ref="B723:K723"/>
    <mergeCell ref="L723:V723"/>
    <mergeCell ref="W723:AG723"/>
    <mergeCell ref="AH723:AR723"/>
    <mergeCell ref="W716:AG716"/>
    <mergeCell ref="AH716:AR716"/>
    <mergeCell ref="B716:K716"/>
    <mergeCell ref="L716:V716"/>
    <mergeCell ref="B717:K717"/>
    <mergeCell ref="BO724:BY724"/>
    <mergeCell ref="BD723:BN723"/>
    <mergeCell ref="B724:K724"/>
    <mergeCell ref="L724:V724"/>
    <mergeCell ref="W724:AG724"/>
    <mergeCell ref="AH724:AR724"/>
    <mergeCell ref="AS724:BC724"/>
    <mergeCell ref="BD724:BN724"/>
    <mergeCell ref="AR708:AW708"/>
    <mergeCell ref="AX708:BC708"/>
    <mergeCell ref="BD708:BJ708"/>
    <mergeCell ref="BK708:BQ708"/>
    <mergeCell ref="BO716:BY716"/>
    <mergeCell ref="BO723:BY723"/>
    <mergeCell ref="BO715:BY715"/>
    <mergeCell ref="BD716:BN716"/>
    <mergeCell ref="BD715:BN715"/>
    <mergeCell ref="BD713:BN713"/>
    <mergeCell ref="AR707:AW707"/>
    <mergeCell ref="AX707:BC707"/>
    <mergeCell ref="BD707:BJ707"/>
    <mergeCell ref="BK707:BQ707"/>
    <mergeCell ref="B708:I708"/>
    <mergeCell ref="J708:O708"/>
    <mergeCell ref="P708:V708"/>
    <mergeCell ref="W708:AC708"/>
    <mergeCell ref="AD708:AJ708"/>
    <mergeCell ref="AK708:AQ708"/>
    <mergeCell ref="AR706:AW706"/>
    <mergeCell ref="AX706:BC706"/>
    <mergeCell ref="BD706:BJ706"/>
    <mergeCell ref="BK706:BQ706"/>
    <mergeCell ref="B707:I707"/>
    <mergeCell ref="J707:O707"/>
    <mergeCell ref="P707:V707"/>
    <mergeCell ref="W707:AC707"/>
    <mergeCell ref="AD707:AJ707"/>
    <mergeCell ref="AK707:AQ707"/>
    <mergeCell ref="AR705:AW705"/>
    <mergeCell ref="AX705:BC705"/>
    <mergeCell ref="BD705:BJ705"/>
    <mergeCell ref="BK705:BQ705"/>
    <mergeCell ref="B706:I706"/>
    <mergeCell ref="J706:O706"/>
    <mergeCell ref="P706:V706"/>
    <mergeCell ref="W706:AC706"/>
    <mergeCell ref="AD706:AJ706"/>
    <mergeCell ref="AK706:AQ706"/>
    <mergeCell ref="AR704:AW704"/>
    <mergeCell ref="AX704:BC704"/>
    <mergeCell ref="BD704:BJ704"/>
    <mergeCell ref="BK704:BQ704"/>
    <mergeCell ref="B705:I705"/>
    <mergeCell ref="J705:O705"/>
    <mergeCell ref="P705:V705"/>
    <mergeCell ref="W705:AC705"/>
    <mergeCell ref="AD705:AJ705"/>
    <mergeCell ref="AK705:AQ705"/>
    <mergeCell ref="AR703:AW703"/>
    <mergeCell ref="AX703:BC703"/>
    <mergeCell ref="BD703:BJ703"/>
    <mergeCell ref="BK703:BQ703"/>
    <mergeCell ref="B704:I704"/>
    <mergeCell ref="J704:O704"/>
    <mergeCell ref="P704:V704"/>
    <mergeCell ref="W704:AC704"/>
    <mergeCell ref="AD704:AJ704"/>
    <mergeCell ref="AK704:AQ704"/>
    <mergeCell ref="AR702:AW702"/>
    <mergeCell ref="AX702:BC702"/>
    <mergeCell ref="BD702:BJ702"/>
    <mergeCell ref="BK702:BQ702"/>
    <mergeCell ref="B703:I703"/>
    <mergeCell ref="J703:O703"/>
    <mergeCell ref="P703:V703"/>
    <mergeCell ref="W703:AC703"/>
    <mergeCell ref="AD703:AJ703"/>
    <mergeCell ref="AK703:AQ703"/>
    <mergeCell ref="AR701:AW701"/>
    <mergeCell ref="AX701:BC701"/>
    <mergeCell ref="BD701:BJ701"/>
    <mergeCell ref="BK701:BQ701"/>
    <mergeCell ref="B702:I702"/>
    <mergeCell ref="J702:O702"/>
    <mergeCell ref="P702:V702"/>
    <mergeCell ref="W702:AC702"/>
    <mergeCell ref="AD702:AJ702"/>
    <mergeCell ref="AK702:AQ702"/>
    <mergeCell ref="AR700:AW700"/>
    <mergeCell ref="AX700:BC700"/>
    <mergeCell ref="BD700:BJ700"/>
    <mergeCell ref="BK700:BQ700"/>
    <mergeCell ref="B701:I701"/>
    <mergeCell ref="J701:O701"/>
    <mergeCell ref="P701:V701"/>
    <mergeCell ref="W701:AC701"/>
    <mergeCell ref="AD701:AJ701"/>
    <mergeCell ref="AK701:AQ701"/>
    <mergeCell ref="B700:I700"/>
    <mergeCell ref="J700:O700"/>
    <mergeCell ref="P700:V700"/>
    <mergeCell ref="W700:AC700"/>
    <mergeCell ref="AD700:AJ700"/>
    <mergeCell ref="AK700:AQ700"/>
    <mergeCell ref="BD698:BJ699"/>
    <mergeCell ref="BK698:BQ699"/>
    <mergeCell ref="P699:V699"/>
    <mergeCell ref="W699:AC699"/>
    <mergeCell ref="AD699:AJ699"/>
    <mergeCell ref="AK699:AQ699"/>
    <mergeCell ref="B698:I699"/>
    <mergeCell ref="J698:O699"/>
    <mergeCell ref="P698:AC698"/>
    <mergeCell ref="AD698:AQ698"/>
    <mergeCell ref="AR698:AW699"/>
    <mergeCell ref="AX698:BC699"/>
    <mergeCell ref="J693:T693"/>
    <mergeCell ref="U693:AD693"/>
    <mergeCell ref="AE693:AN693"/>
    <mergeCell ref="AO693:AW693"/>
    <mergeCell ref="AX693:BG693"/>
    <mergeCell ref="BH693:BQ693"/>
    <mergeCell ref="AX691:BG691"/>
    <mergeCell ref="BH691:BQ691"/>
    <mergeCell ref="J692:T692"/>
    <mergeCell ref="U692:AD692"/>
    <mergeCell ref="AE692:AN692"/>
    <mergeCell ref="AO692:AW692"/>
    <mergeCell ref="AX692:BG692"/>
    <mergeCell ref="BH692:BQ692"/>
    <mergeCell ref="BH689:BQ689"/>
    <mergeCell ref="J690:T690"/>
    <mergeCell ref="U690:AD690"/>
    <mergeCell ref="AE690:AN690"/>
    <mergeCell ref="AO690:AW690"/>
    <mergeCell ref="AX690:BG690"/>
    <mergeCell ref="BH690:BQ690"/>
    <mergeCell ref="B689:I693"/>
    <mergeCell ref="J689:T689"/>
    <mergeCell ref="U689:AD689"/>
    <mergeCell ref="AE689:AN689"/>
    <mergeCell ref="AO689:AW689"/>
    <mergeCell ref="AX689:BG689"/>
    <mergeCell ref="J691:T691"/>
    <mergeCell ref="U691:AD691"/>
    <mergeCell ref="AE691:AN691"/>
    <mergeCell ref="AO691:AW691"/>
    <mergeCell ref="J688:T688"/>
    <mergeCell ref="U688:AD688"/>
    <mergeCell ref="AE688:AN688"/>
    <mergeCell ref="AO688:AW688"/>
    <mergeCell ref="AX688:BG688"/>
    <mergeCell ref="BH688:BQ688"/>
    <mergeCell ref="AX686:BG686"/>
    <mergeCell ref="BH686:BQ686"/>
    <mergeCell ref="J687:T687"/>
    <mergeCell ref="U687:AD687"/>
    <mergeCell ref="AE687:AN687"/>
    <mergeCell ref="AO687:AW687"/>
    <mergeCell ref="AX687:BG687"/>
    <mergeCell ref="BH687:BQ687"/>
    <mergeCell ref="BH684:BQ684"/>
    <mergeCell ref="J685:T685"/>
    <mergeCell ref="U685:AD685"/>
    <mergeCell ref="AE685:AN685"/>
    <mergeCell ref="AO685:AW685"/>
    <mergeCell ref="AX685:BG685"/>
    <mergeCell ref="BH685:BQ685"/>
    <mergeCell ref="B684:I688"/>
    <mergeCell ref="J684:T684"/>
    <mergeCell ref="U684:AD684"/>
    <mergeCell ref="AE684:AN684"/>
    <mergeCell ref="AO684:AW684"/>
    <mergeCell ref="AX684:BG684"/>
    <mergeCell ref="J686:T686"/>
    <mergeCell ref="U686:AD686"/>
    <mergeCell ref="AE686:AN686"/>
    <mergeCell ref="AO686:AW686"/>
    <mergeCell ref="J683:T683"/>
    <mergeCell ref="U683:AD683"/>
    <mergeCell ref="AE683:AN683"/>
    <mergeCell ref="AO683:AW683"/>
    <mergeCell ref="AX683:BG683"/>
    <mergeCell ref="BH683:BQ683"/>
    <mergeCell ref="AX681:BG681"/>
    <mergeCell ref="BH681:BQ681"/>
    <mergeCell ref="J682:T682"/>
    <mergeCell ref="U682:AD682"/>
    <mergeCell ref="AE682:AN682"/>
    <mergeCell ref="AO682:AW682"/>
    <mergeCell ref="AX682:BG682"/>
    <mergeCell ref="BH682:BQ682"/>
    <mergeCell ref="BH679:BQ679"/>
    <mergeCell ref="J680:T680"/>
    <mergeCell ref="U680:AD680"/>
    <mergeCell ref="AE680:AN680"/>
    <mergeCell ref="AO680:AW680"/>
    <mergeCell ref="AX680:BG680"/>
    <mergeCell ref="BH680:BQ680"/>
    <mergeCell ref="B679:I683"/>
    <mergeCell ref="J679:T679"/>
    <mergeCell ref="U679:AD679"/>
    <mergeCell ref="AE679:AN679"/>
    <mergeCell ref="AO679:AW679"/>
    <mergeCell ref="AX679:BG679"/>
    <mergeCell ref="J681:T681"/>
    <mergeCell ref="U681:AD681"/>
    <mergeCell ref="AE681:AN681"/>
    <mergeCell ref="AO681:AW681"/>
    <mergeCell ref="J678:T678"/>
    <mergeCell ref="U678:AD678"/>
    <mergeCell ref="AE678:AN678"/>
    <mergeCell ref="AO678:AW678"/>
    <mergeCell ref="AX678:BG678"/>
    <mergeCell ref="BH678:BQ678"/>
    <mergeCell ref="AX676:BG676"/>
    <mergeCell ref="BH676:BQ676"/>
    <mergeCell ref="J677:T677"/>
    <mergeCell ref="U677:AD677"/>
    <mergeCell ref="AE677:AN677"/>
    <mergeCell ref="AO677:AW677"/>
    <mergeCell ref="AX677:BG677"/>
    <mergeCell ref="BH677:BQ677"/>
    <mergeCell ref="BH674:BQ674"/>
    <mergeCell ref="J675:T675"/>
    <mergeCell ref="U675:AD675"/>
    <mergeCell ref="AE675:AN675"/>
    <mergeCell ref="AO675:AW675"/>
    <mergeCell ref="AX675:BG675"/>
    <mergeCell ref="BH675:BQ675"/>
    <mergeCell ref="B674:I678"/>
    <mergeCell ref="J674:T674"/>
    <mergeCell ref="U674:AD674"/>
    <mergeCell ref="AE674:AN674"/>
    <mergeCell ref="AO674:AW674"/>
    <mergeCell ref="AX674:BG674"/>
    <mergeCell ref="J676:T676"/>
    <mergeCell ref="U676:AD676"/>
    <mergeCell ref="AE676:AN676"/>
    <mergeCell ref="AO676:AW676"/>
    <mergeCell ref="J673:T673"/>
    <mergeCell ref="U673:AD673"/>
    <mergeCell ref="AE673:AN673"/>
    <mergeCell ref="AO673:AW673"/>
    <mergeCell ref="AX673:BG673"/>
    <mergeCell ref="BH673:BQ673"/>
    <mergeCell ref="AX671:BG671"/>
    <mergeCell ref="BH671:BQ671"/>
    <mergeCell ref="J672:T672"/>
    <mergeCell ref="U672:AD672"/>
    <mergeCell ref="AE672:AN672"/>
    <mergeCell ref="AO672:AW672"/>
    <mergeCell ref="AX672:BG672"/>
    <mergeCell ref="BH672:BQ672"/>
    <mergeCell ref="BH669:BQ669"/>
    <mergeCell ref="J670:T670"/>
    <mergeCell ref="U670:AD670"/>
    <mergeCell ref="AE670:AN670"/>
    <mergeCell ref="AO670:AW670"/>
    <mergeCell ref="AX670:BG670"/>
    <mergeCell ref="BH670:BQ670"/>
    <mergeCell ref="B669:I673"/>
    <mergeCell ref="J669:T669"/>
    <mergeCell ref="U669:AD669"/>
    <mergeCell ref="AE669:AN669"/>
    <mergeCell ref="AO669:AW669"/>
    <mergeCell ref="AX669:BG669"/>
    <mergeCell ref="J671:T671"/>
    <mergeCell ref="U671:AD671"/>
    <mergeCell ref="AE671:AN671"/>
    <mergeCell ref="AO671:AW671"/>
    <mergeCell ref="B667:T668"/>
    <mergeCell ref="U667:AN667"/>
    <mergeCell ref="AO667:AW668"/>
    <mergeCell ref="AX667:BQ667"/>
    <mergeCell ref="U668:AD668"/>
    <mergeCell ref="AE668:AN668"/>
    <mergeCell ref="AX668:BG668"/>
    <mergeCell ref="BH668:BQ668"/>
    <mergeCell ref="B660:H660"/>
    <mergeCell ref="I660:O660"/>
    <mergeCell ref="P660:V660"/>
    <mergeCell ref="W660:AB660"/>
    <mergeCell ref="AC660:AG660"/>
    <mergeCell ref="AH660:AL660"/>
    <mergeCell ref="AM659:AS659"/>
    <mergeCell ref="AT659:AY659"/>
    <mergeCell ref="AZ659:BF659"/>
    <mergeCell ref="BG659:BL659"/>
    <mergeCell ref="BM659:BQ659"/>
    <mergeCell ref="AM660:AS660"/>
    <mergeCell ref="AT660:AY660"/>
    <mergeCell ref="AZ660:BF660"/>
    <mergeCell ref="BG660:BL660"/>
    <mergeCell ref="BM660:BQ660"/>
    <mergeCell ref="B659:H659"/>
    <mergeCell ref="I659:O659"/>
    <mergeCell ref="P659:V659"/>
    <mergeCell ref="W659:AB659"/>
    <mergeCell ref="AC659:AG659"/>
    <mergeCell ref="AH659:AL659"/>
    <mergeCell ref="B656:H656"/>
    <mergeCell ref="I656:O656"/>
    <mergeCell ref="P656:V656"/>
    <mergeCell ref="W656:AB656"/>
    <mergeCell ref="AC656:AG656"/>
    <mergeCell ref="AH656:AL656"/>
    <mergeCell ref="B658:H658"/>
    <mergeCell ref="I658:O658"/>
    <mergeCell ref="P658:V658"/>
    <mergeCell ref="W658:AB658"/>
    <mergeCell ref="BM658:BQ658"/>
    <mergeCell ref="B657:H657"/>
    <mergeCell ref="AH658:AL658"/>
    <mergeCell ref="AM658:AS658"/>
    <mergeCell ref="AT658:AY658"/>
    <mergeCell ref="P657:V657"/>
    <mergeCell ref="I657:O657"/>
    <mergeCell ref="AZ657:BF657"/>
    <mergeCell ref="AZ656:BF656"/>
    <mergeCell ref="AT657:AY657"/>
    <mergeCell ref="BG657:BL657"/>
    <mergeCell ref="BM657:BQ657"/>
    <mergeCell ref="BG656:BL656"/>
    <mergeCell ref="BM656:BQ656"/>
    <mergeCell ref="AM656:AS656"/>
    <mergeCell ref="AT656:AY656"/>
    <mergeCell ref="AC658:AG658"/>
    <mergeCell ref="AC657:AG657"/>
    <mergeCell ref="P654:V655"/>
    <mergeCell ref="AH654:AL655"/>
    <mergeCell ref="AH657:AL657"/>
    <mergeCell ref="AM657:AS657"/>
    <mergeCell ref="W657:AB657"/>
    <mergeCell ref="I653:O655"/>
    <mergeCell ref="B653:H655"/>
    <mergeCell ref="P653:AB653"/>
    <mergeCell ref="AC653:AY653"/>
    <mergeCell ref="AM654:AS655"/>
    <mergeCell ref="AT654:AY655"/>
    <mergeCell ref="W654:AB655"/>
    <mergeCell ref="AC654:AG655"/>
    <mergeCell ref="AZ653:BQ653"/>
    <mergeCell ref="BM654:BQ655"/>
    <mergeCell ref="AZ654:BF655"/>
    <mergeCell ref="BG654:BL655"/>
    <mergeCell ref="AZ658:BF658"/>
    <mergeCell ref="BG658:BL658"/>
    <mergeCell ref="BF645:BQ645"/>
    <mergeCell ref="B646:M646"/>
    <mergeCell ref="N646:U646"/>
    <mergeCell ref="V646:AC646"/>
    <mergeCell ref="AD646:AO646"/>
    <mergeCell ref="AP646:AW646"/>
    <mergeCell ref="AX646:BE646"/>
    <mergeCell ref="BF646:BQ646"/>
    <mergeCell ref="B645:M645"/>
    <mergeCell ref="N645:U645"/>
    <mergeCell ref="V645:AC645"/>
    <mergeCell ref="AD645:AO645"/>
    <mergeCell ref="AP645:AW645"/>
    <mergeCell ref="AX645:BE645"/>
    <mergeCell ref="BF643:BQ643"/>
    <mergeCell ref="B644:M644"/>
    <mergeCell ref="N644:U644"/>
    <mergeCell ref="V644:AC644"/>
    <mergeCell ref="AD644:AO644"/>
    <mergeCell ref="AP644:AW644"/>
    <mergeCell ref="AX644:BE644"/>
    <mergeCell ref="BF644:BQ644"/>
    <mergeCell ref="B643:M643"/>
    <mergeCell ref="N643:U643"/>
    <mergeCell ref="V643:AC643"/>
    <mergeCell ref="AD643:AO643"/>
    <mergeCell ref="AP643:AW643"/>
    <mergeCell ref="AX643:BE643"/>
    <mergeCell ref="BF641:BQ641"/>
    <mergeCell ref="B642:M642"/>
    <mergeCell ref="N642:U642"/>
    <mergeCell ref="V642:AC642"/>
    <mergeCell ref="AD642:AO642"/>
    <mergeCell ref="AP642:AW642"/>
    <mergeCell ref="AX642:BE642"/>
    <mergeCell ref="BF642:BQ642"/>
    <mergeCell ref="B641:M641"/>
    <mergeCell ref="N641:U641"/>
    <mergeCell ref="V641:AC641"/>
    <mergeCell ref="AD641:AO641"/>
    <mergeCell ref="AP641:AW641"/>
    <mergeCell ref="AX641:BE641"/>
    <mergeCell ref="BF639:BQ639"/>
    <mergeCell ref="B640:M640"/>
    <mergeCell ref="N640:U640"/>
    <mergeCell ref="V640:AC640"/>
    <mergeCell ref="AD640:AO640"/>
    <mergeCell ref="AP640:AW640"/>
    <mergeCell ref="AX640:BE640"/>
    <mergeCell ref="BF640:BQ640"/>
    <mergeCell ref="B639:M639"/>
    <mergeCell ref="N639:U639"/>
    <mergeCell ref="V639:AC639"/>
    <mergeCell ref="AD639:AO639"/>
    <mergeCell ref="AP639:AW639"/>
    <mergeCell ref="AX639:BE639"/>
    <mergeCell ref="BF637:BQ637"/>
    <mergeCell ref="B638:M638"/>
    <mergeCell ref="N638:U638"/>
    <mergeCell ref="V638:AC638"/>
    <mergeCell ref="AD638:AO638"/>
    <mergeCell ref="AP638:AW638"/>
    <mergeCell ref="AX638:BE638"/>
    <mergeCell ref="BF638:BQ638"/>
    <mergeCell ref="B637:M637"/>
    <mergeCell ref="N637:U637"/>
    <mergeCell ref="V637:AC637"/>
    <mergeCell ref="AD637:AO637"/>
    <mergeCell ref="AP637:AW637"/>
    <mergeCell ref="AX637:BE637"/>
    <mergeCell ref="BF635:BQ635"/>
    <mergeCell ref="B636:M636"/>
    <mergeCell ref="N636:U636"/>
    <mergeCell ref="V636:AC636"/>
    <mergeCell ref="AD636:AO636"/>
    <mergeCell ref="AP636:AW636"/>
    <mergeCell ref="AX636:BE636"/>
    <mergeCell ref="BF636:BQ636"/>
    <mergeCell ref="B635:M635"/>
    <mergeCell ref="N635:U635"/>
    <mergeCell ref="V635:AC635"/>
    <mergeCell ref="AD635:AO635"/>
    <mergeCell ref="AP635:AW635"/>
    <mergeCell ref="AX635:BE635"/>
    <mergeCell ref="BF633:BQ633"/>
    <mergeCell ref="B634:M634"/>
    <mergeCell ref="N634:U634"/>
    <mergeCell ref="V634:AC634"/>
    <mergeCell ref="AD634:AO634"/>
    <mergeCell ref="AP634:AW634"/>
    <mergeCell ref="AX634:BE634"/>
    <mergeCell ref="BF634:BQ634"/>
    <mergeCell ref="B633:M633"/>
    <mergeCell ref="N633:U633"/>
    <mergeCell ref="V633:AC633"/>
    <mergeCell ref="AD633:AO633"/>
    <mergeCell ref="AP633:AW633"/>
    <mergeCell ref="AX633:BE633"/>
    <mergeCell ref="BF631:BQ631"/>
    <mergeCell ref="B632:M632"/>
    <mergeCell ref="N632:U632"/>
    <mergeCell ref="V632:AC632"/>
    <mergeCell ref="AD632:AO632"/>
    <mergeCell ref="AP632:AW632"/>
    <mergeCell ref="AX632:BE632"/>
    <mergeCell ref="BF632:BQ632"/>
    <mergeCell ref="B631:M631"/>
    <mergeCell ref="N631:U631"/>
    <mergeCell ref="V631:AC631"/>
    <mergeCell ref="AD631:AO631"/>
    <mergeCell ref="AP631:AW631"/>
    <mergeCell ref="AX631:BE631"/>
    <mergeCell ref="BF629:BQ629"/>
    <mergeCell ref="B630:M630"/>
    <mergeCell ref="N630:U630"/>
    <mergeCell ref="V630:AC630"/>
    <mergeCell ref="AD630:AO630"/>
    <mergeCell ref="AP630:AW630"/>
    <mergeCell ref="AX630:BE630"/>
    <mergeCell ref="BF630:BQ630"/>
    <mergeCell ref="B629:M629"/>
    <mergeCell ref="N629:U629"/>
    <mergeCell ref="V629:AC629"/>
    <mergeCell ref="AD629:AO629"/>
    <mergeCell ref="AP629:AW629"/>
    <mergeCell ref="AX629:BE629"/>
    <mergeCell ref="BF627:BQ627"/>
    <mergeCell ref="B628:M628"/>
    <mergeCell ref="N628:U628"/>
    <mergeCell ref="V628:AC628"/>
    <mergeCell ref="AD628:AO628"/>
    <mergeCell ref="AP628:AW628"/>
    <mergeCell ref="AX628:BE628"/>
    <mergeCell ref="BF628:BQ628"/>
    <mergeCell ref="B627:M627"/>
    <mergeCell ref="N627:U627"/>
    <mergeCell ref="V627:AC627"/>
    <mergeCell ref="AD627:AO627"/>
    <mergeCell ref="AP627:AW627"/>
    <mergeCell ref="AX627:BE627"/>
    <mergeCell ref="B625:M626"/>
    <mergeCell ref="N625:AO625"/>
    <mergeCell ref="AP625:BQ625"/>
    <mergeCell ref="N626:U626"/>
    <mergeCell ref="V626:AC626"/>
    <mergeCell ref="AD626:AO626"/>
    <mergeCell ref="AP626:AW626"/>
    <mergeCell ref="AX626:BE626"/>
    <mergeCell ref="BF626:BQ626"/>
    <mergeCell ref="BG600:BQ600"/>
    <mergeCell ref="C614:AC614"/>
    <mergeCell ref="AD614:AO614"/>
    <mergeCell ref="AP614:BA614"/>
    <mergeCell ref="BB614:BQ614"/>
    <mergeCell ref="B600:I600"/>
    <mergeCell ref="J600:Q600"/>
    <mergeCell ref="R600:Y600"/>
    <mergeCell ref="Z600:AJ600"/>
    <mergeCell ref="AK600:AU600"/>
    <mergeCell ref="AV600:BF600"/>
    <mergeCell ref="AD618:AO618"/>
    <mergeCell ref="B619:AH619"/>
    <mergeCell ref="AP618:BA618"/>
    <mergeCell ref="BB618:BQ618"/>
    <mergeCell ref="B605:AC605"/>
    <mergeCell ref="AD616:AO616"/>
    <mergeCell ref="AP616:BA616"/>
    <mergeCell ref="BB616:BQ616"/>
    <mergeCell ref="AD617:AO617"/>
    <mergeCell ref="AP617:BA617"/>
    <mergeCell ref="BB617:BQ617"/>
    <mergeCell ref="AP613:BA613"/>
    <mergeCell ref="BB613:BQ613"/>
    <mergeCell ref="AD615:AO615"/>
    <mergeCell ref="AP615:BA615"/>
    <mergeCell ref="BB615:BQ615"/>
    <mergeCell ref="AD613:AO613"/>
    <mergeCell ref="AP611:BA611"/>
    <mergeCell ref="BB611:BQ611"/>
    <mergeCell ref="AD612:AO612"/>
    <mergeCell ref="AP612:BA612"/>
    <mergeCell ref="BB612:BQ612"/>
    <mergeCell ref="AD611:AO611"/>
    <mergeCell ref="BB609:BQ609"/>
    <mergeCell ref="AD610:AO610"/>
    <mergeCell ref="AP610:BA610"/>
    <mergeCell ref="BB610:BQ610"/>
    <mergeCell ref="BB607:BQ607"/>
    <mergeCell ref="AD608:AO608"/>
    <mergeCell ref="AP608:BA608"/>
    <mergeCell ref="BB608:BQ608"/>
    <mergeCell ref="AD609:AO609"/>
    <mergeCell ref="AP609:BA609"/>
    <mergeCell ref="BB605:BQ605"/>
    <mergeCell ref="AD606:AO606"/>
    <mergeCell ref="AP606:BA606"/>
    <mergeCell ref="BB606:BQ606"/>
    <mergeCell ref="C617:AC617"/>
    <mergeCell ref="C618:AC618"/>
    <mergeCell ref="AD605:AO605"/>
    <mergeCell ref="AP605:BA605"/>
    <mergeCell ref="AD607:AO607"/>
    <mergeCell ref="AP607:BA607"/>
    <mergeCell ref="C616:AC616"/>
    <mergeCell ref="C608:AC608"/>
    <mergeCell ref="C609:AC609"/>
    <mergeCell ref="C610:AC610"/>
    <mergeCell ref="C611:AC611"/>
    <mergeCell ref="C613:AC613"/>
    <mergeCell ref="B612:AC612"/>
    <mergeCell ref="J597:Q597"/>
    <mergeCell ref="C615:AC615"/>
    <mergeCell ref="C607:AC607"/>
    <mergeCell ref="Z597:AJ597"/>
    <mergeCell ref="B598:I598"/>
    <mergeCell ref="B599:I599"/>
    <mergeCell ref="B606:AC606"/>
    <mergeCell ref="J598:Q598"/>
    <mergeCell ref="B601:AH601"/>
    <mergeCell ref="R598:Y598"/>
    <mergeCell ref="J599:Q599"/>
    <mergeCell ref="R599:Y599"/>
    <mergeCell ref="BG599:BQ599"/>
    <mergeCell ref="Z598:AJ598"/>
    <mergeCell ref="Z599:AJ599"/>
    <mergeCell ref="AK598:AU598"/>
    <mergeCell ref="AV598:BF598"/>
    <mergeCell ref="BG598:BQ598"/>
    <mergeCell ref="AK599:AU599"/>
    <mergeCell ref="AV599:BF599"/>
    <mergeCell ref="BG596:BQ596"/>
    <mergeCell ref="AV597:BF597"/>
    <mergeCell ref="BG597:BQ597"/>
    <mergeCell ref="AK594:AU595"/>
    <mergeCell ref="AV594:BF595"/>
    <mergeCell ref="BG594:BQ595"/>
    <mergeCell ref="AK597:AU597"/>
    <mergeCell ref="AK596:AU596"/>
    <mergeCell ref="AV596:BF596"/>
    <mergeCell ref="B594:I595"/>
    <mergeCell ref="J594:Q595"/>
    <mergeCell ref="R594:Y595"/>
    <mergeCell ref="Z594:AJ595"/>
    <mergeCell ref="B596:I596"/>
    <mergeCell ref="B597:I597"/>
    <mergeCell ref="J596:Q596"/>
    <mergeCell ref="R596:Y596"/>
    <mergeCell ref="R597:Y597"/>
    <mergeCell ref="Z596:AJ596"/>
    <mergeCell ref="BH587:BL587"/>
    <mergeCell ref="BM587:BS587"/>
    <mergeCell ref="BT587:BY587"/>
    <mergeCell ref="BT585:BY586"/>
    <mergeCell ref="B587:I587"/>
    <mergeCell ref="J587:O587"/>
    <mergeCell ref="P587:U587"/>
    <mergeCell ref="V587:AB587"/>
    <mergeCell ref="AC587:AI587"/>
    <mergeCell ref="AJ587:AP587"/>
    <mergeCell ref="AQ587:AV587"/>
    <mergeCell ref="AW587:BB587"/>
    <mergeCell ref="BC587:BG587"/>
    <mergeCell ref="AJ585:AP586"/>
    <mergeCell ref="AQ585:AV586"/>
    <mergeCell ref="AW585:BB586"/>
    <mergeCell ref="BC585:BG586"/>
    <mergeCell ref="B584:I586"/>
    <mergeCell ref="J584:AP584"/>
    <mergeCell ref="AQ584:BY584"/>
    <mergeCell ref="J585:O586"/>
    <mergeCell ref="P585:U586"/>
    <mergeCell ref="V585:AB586"/>
    <mergeCell ref="AC585:AI586"/>
    <mergeCell ref="BH585:BL586"/>
    <mergeCell ref="BM585:BS586"/>
    <mergeCell ref="B542:I544"/>
    <mergeCell ref="J542:Q542"/>
    <mergeCell ref="R542:Y542"/>
    <mergeCell ref="Z542:AG542"/>
    <mergeCell ref="AH542:AO542"/>
    <mergeCell ref="AP542:AW542"/>
    <mergeCell ref="AX542:BE542"/>
    <mergeCell ref="BF542:BM542"/>
    <mergeCell ref="J543:Q544"/>
    <mergeCell ref="R543:Y544"/>
    <mergeCell ref="Z543:AG544"/>
    <mergeCell ref="AH543:AO544"/>
    <mergeCell ref="AP543:AW544"/>
    <mergeCell ref="AX543:BE544"/>
    <mergeCell ref="BF543:BM544"/>
    <mergeCell ref="B545:I545"/>
    <mergeCell ref="J545:Q545"/>
    <mergeCell ref="R545:Y545"/>
    <mergeCell ref="Z545:AG545"/>
    <mergeCell ref="AH545:AO545"/>
    <mergeCell ref="AP545:AW545"/>
    <mergeCell ref="AX545:BE545"/>
    <mergeCell ref="BF545:BM545"/>
    <mergeCell ref="B546:I546"/>
    <mergeCell ref="J546:Q546"/>
    <mergeCell ref="R546:Y546"/>
    <mergeCell ref="Z546:AG546"/>
    <mergeCell ref="AH546:AO546"/>
    <mergeCell ref="AP546:AW546"/>
    <mergeCell ref="AX546:BE546"/>
    <mergeCell ref="BF546:BM546"/>
    <mergeCell ref="B547:I547"/>
    <mergeCell ref="J547:Q547"/>
    <mergeCell ref="R547:Y547"/>
    <mergeCell ref="Z547:AG547"/>
    <mergeCell ref="AH547:AO547"/>
    <mergeCell ref="AP547:AW547"/>
    <mergeCell ref="AX547:BE547"/>
    <mergeCell ref="BF547:BM547"/>
    <mergeCell ref="B548:I548"/>
    <mergeCell ref="J548:Q548"/>
    <mergeCell ref="R548:Y548"/>
    <mergeCell ref="Z548:AG548"/>
    <mergeCell ref="AH548:AO548"/>
    <mergeCell ref="AP548:AW548"/>
    <mergeCell ref="AX548:BE548"/>
    <mergeCell ref="BF548:BM548"/>
    <mergeCell ref="B549:I549"/>
    <mergeCell ref="J549:Q549"/>
    <mergeCell ref="R549:Y549"/>
    <mergeCell ref="Z549:AG549"/>
    <mergeCell ref="AH549:AO549"/>
    <mergeCell ref="AP549:AW549"/>
    <mergeCell ref="AX549:BE549"/>
    <mergeCell ref="BF549:BM549"/>
    <mergeCell ref="B550:I550"/>
    <mergeCell ref="J550:Q550"/>
    <mergeCell ref="R550:Y550"/>
    <mergeCell ref="Z550:AG550"/>
    <mergeCell ref="AH550:AO550"/>
    <mergeCell ref="AP550:AW550"/>
    <mergeCell ref="AX550:BE550"/>
    <mergeCell ref="BF550:BM550"/>
    <mergeCell ref="B551:I551"/>
    <mergeCell ref="J551:Q551"/>
    <mergeCell ref="R551:Y551"/>
    <mergeCell ref="Z551:AG551"/>
    <mergeCell ref="AH551:AO551"/>
    <mergeCell ref="AP551:AW551"/>
    <mergeCell ref="AX551:BE551"/>
    <mergeCell ref="BF551:BM551"/>
    <mergeCell ref="B552:I552"/>
    <mergeCell ref="J552:Q552"/>
    <mergeCell ref="R552:Y552"/>
    <mergeCell ref="Z552:AG552"/>
    <mergeCell ref="AH552:AO552"/>
    <mergeCell ref="AP552:AW552"/>
    <mergeCell ref="AX552:BE552"/>
    <mergeCell ref="BF552:BM552"/>
    <mergeCell ref="B553:I553"/>
    <mergeCell ref="J553:Q553"/>
    <mergeCell ref="R553:Y553"/>
    <mergeCell ref="Z553:AG553"/>
    <mergeCell ref="AH553:AO553"/>
    <mergeCell ref="AP553:AW553"/>
    <mergeCell ref="AX553:BE553"/>
    <mergeCell ref="BF553:BM553"/>
    <mergeCell ref="B554:I554"/>
    <mergeCell ref="J554:Q554"/>
    <mergeCell ref="R554:Y554"/>
    <mergeCell ref="Z554:AG554"/>
    <mergeCell ref="AH554:AO554"/>
    <mergeCell ref="AP554:AW554"/>
    <mergeCell ref="AX554:BE554"/>
    <mergeCell ref="BF554:BM554"/>
    <mergeCell ref="B559:I560"/>
    <mergeCell ref="J559:U559"/>
    <mergeCell ref="V559:AG559"/>
    <mergeCell ref="AH559:AS559"/>
    <mergeCell ref="AT559:BE559"/>
    <mergeCell ref="BF559:BQ559"/>
    <mergeCell ref="J560:O560"/>
    <mergeCell ref="P560:U560"/>
    <mergeCell ref="V560:AA560"/>
    <mergeCell ref="AB560:AG560"/>
    <mergeCell ref="AH560:AM560"/>
    <mergeCell ref="AN560:AS560"/>
    <mergeCell ref="AT560:AY560"/>
    <mergeCell ref="AZ560:BE560"/>
    <mergeCell ref="BF560:BK560"/>
    <mergeCell ref="BL560:BQ560"/>
    <mergeCell ref="B561:I561"/>
    <mergeCell ref="J561:O561"/>
    <mergeCell ref="P561:U561"/>
    <mergeCell ref="V561:AA561"/>
    <mergeCell ref="AB561:AG561"/>
    <mergeCell ref="AH561:AM561"/>
    <mergeCell ref="AN561:AS561"/>
    <mergeCell ref="AT561:AY561"/>
    <mergeCell ref="AZ561:BE561"/>
    <mergeCell ref="BF561:BK561"/>
    <mergeCell ref="BL561:BQ561"/>
    <mergeCell ref="B562:I562"/>
    <mergeCell ref="J562:O562"/>
    <mergeCell ref="P562:U562"/>
    <mergeCell ref="V562:AA562"/>
    <mergeCell ref="AB562:AG562"/>
    <mergeCell ref="AH562:AM562"/>
    <mergeCell ref="AN562:AS562"/>
    <mergeCell ref="AT562:AY562"/>
    <mergeCell ref="AZ562:BE562"/>
    <mergeCell ref="BF562:BK562"/>
    <mergeCell ref="BL562:BQ562"/>
    <mergeCell ref="B563:I563"/>
    <mergeCell ref="J563:O563"/>
    <mergeCell ref="P563:U563"/>
    <mergeCell ref="V563:AA563"/>
    <mergeCell ref="AB563:AG563"/>
    <mergeCell ref="AH563:AM563"/>
    <mergeCell ref="AN563:AS563"/>
    <mergeCell ref="AT563:AY563"/>
    <mergeCell ref="AZ563:BE563"/>
    <mergeCell ref="BF563:BK563"/>
    <mergeCell ref="BL563:BQ563"/>
    <mergeCell ref="B564:I564"/>
    <mergeCell ref="J564:O564"/>
    <mergeCell ref="P564:U564"/>
    <mergeCell ref="V564:AA564"/>
    <mergeCell ref="AB564:AG564"/>
    <mergeCell ref="AH564:AM564"/>
    <mergeCell ref="AN564:AS564"/>
    <mergeCell ref="AT564:AY564"/>
    <mergeCell ref="AZ564:BE564"/>
    <mergeCell ref="BF564:BK564"/>
    <mergeCell ref="BL564:BQ564"/>
    <mergeCell ref="B565:I565"/>
    <mergeCell ref="J565:O565"/>
    <mergeCell ref="P565:U565"/>
    <mergeCell ref="V565:AA565"/>
    <mergeCell ref="AB565:AG565"/>
    <mergeCell ref="AH565:AM565"/>
    <mergeCell ref="AN565:AS565"/>
    <mergeCell ref="AT565:AY565"/>
    <mergeCell ref="AZ565:BE565"/>
    <mergeCell ref="BF565:BK565"/>
    <mergeCell ref="BL565:BQ565"/>
    <mergeCell ref="B566:I566"/>
    <mergeCell ref="J566:O566"/>
    <mergeCell ref="P566:U566"/>
    <mergeCell ref="V566:AA566"/>
    <mergeCell ref="AB566:AG566"/>
    <mergeCell ref="AH566:AM566"/>
    <mergeCell ref="AN566:AS566"/>
    <mergeCell ref="AT566:AY566"/>
    <mergeCell ref="AZ566:BE566"/>
    <mergeCell ref="BF566:BK566"/>
    <mergeCell ref="BL566:BQ566"/>
    <mergeCell ref="B567:I567"/>
    <mergeCell ref="J567:O567"/>
    <mergeCell ref="P567:U567"/>
    <mergeCell ref="V567:AA567"/>
    <mergeCell ref="AB567:AG567"/>
    <mergeCell ref="AH567:AM567"/>
    <mergeCell ref="AN567:AS567"/>
    <mergeCell ref="AT567:AY567"/>
    <mergeCell ref="AZ567:BE567"/>
    <mergeCell ref="BF567:BK567"/>
    <mergeCell ref="BL567:BQ567"/>
    <mergeCell ref="B568:I568"/>
    <mergeCell ref="J568:O568"/>
    <mergeCell ref="P568:U568"/>
    <mergeCell ref="V568:AA568"/>
    <mergeCell ref="AB568:AG568"/>
    <mergeCell ref="AH568:AM568"/>
    <mergeCell ref="AN568:AS568"/>
    <mergeCell ref="AT568:AY568"/>
    <mergeCell ref="AZ568:BE568"/>
    <mergeCell ref="BF568:BK568"/>
    <mergeCell ref="BL568:BQ568"/>
    <mergeCell ref="B569:I569"/>
    <mergeCell ref="J569:O569"/>
    <mergeCell ref="P569:U569"/>
    <mergeCell ref="V569:AA569"/>
    <mergeCell ref="AB569:AG569"/>
    <mergeCell ref="AH569:AM569"/>
    <mergeCell ref="AN569:AS569"/>
    <mergeCell ref="AT569:AY569"/>
    <mergeCell ref="AZ569:BE569"/>
    <mergeCell ref="BF569:BK569"/>
    <mergeCell ref="BL569:BQ569"/>
    <mergeCell ref="B570:I570"/>
    <mergeCell ref="J570:O570"/>
    <mergeCell ref="P570:U570"/>
    <mergeCell ref="V570:AA570"/>
    <mergeCell ref="AB570:AG570"/>
    <mergeCell ref="BE575:BO576"/>
    <mergeCell ref="AH570:AM570"/>
    <mergeCell ref="AN570:AS570"/>
    <mergeCell ref="AT570:AY570"/>
    <mergeCell ref="AZ570:BE570"/>
    <mergeCell ref="BF570:BK570"/>
    <mergeCell ref="BL570:BQ570"/>
    <mergeCell ref="AI577:AM577"/>
    <mergeCell ref="AN577:AS577"/>
    <mergeCell ref="AT577:AX577"/>
    <mergeCell ref="B575:L576"/>
    <mergeCell ref="M575:W576"/>
    <mergeCell ref="X575:AH576"/>
    <mergeCell ref="AI575:AS576"/>
    <mergeCell ref="AT575:BD576"/>
    <mergeCell ref="BE578:BI578"/>
    <mergeCell ref="AY577:BD577"/>
    <mergeCell ref="BE577:BI577"/>
    <mergeCell ref="BP575:BY576"/>
    <mergeCell ref="B577:F577"/>
    <mergeCell ref="G577:L577"/>
    <mergeCell ref="M577:Q577"/>
    <mergeCell ref="R577:W577"/>
    <mergeCell ref="X577:AB577"/>
    <mergeCell ref="AC577:AH577"/>
    <mergeCell ref="B578:F578"/>
    <mergeCell ref="G578:L578"/>
    <mergeCell ref="M578:Q578"/>
    <mergeCell ref="R578:W578"/>
    <mergeCell ref="X578:AB578"/>
    <mergeCell ref="AY578:BD578"/>
    <mergeCell ref="BJ578:BO578"/>
    <mergeCell ref="BP578:BT578"/>
    <mergeCell ref="BU578:BY578"/>
    <mergeCell ref="BJ577:BO577"/>
    <mergeCell ref="BP577:BT577"/>
    <mergeCell ref="AC578:AH578"/>
    <mergeCell ref="AI578:AM578"/>
    <mergeCell ref="AN578:AS578"/>
    <mergeCell ref="AT578:AX578"/>
    <mergeCell ref="BU577:BY577"/>
    <mergeCell ref="AH521:AN521"/>
    <mergeCell ref="AO521:AS521"/>
    <mergeCell ref="AT521:AZ521"/>
    <mergeCell ref="BM521:BQ521"/>
    <mergeCell ref="B521:I521"/>
    <mergeCell ref="J521:P521"/>
    <mergeCell ref="Q521:U521"/>
    <mergeCell ref="V521:AB521"/>
    <mergeCell ref="AC521:AG521"/>
    <mergeCell ref="Q520:U520"/>
    <mergeCell ref="BM499:BQ500"/>
    <mergeCell ref="BH502:BL502"/>
    <mergeCell ref="BM502:BQ502"/>
    <mergeCell ref="AX501:BB501"/>
    <mergeCell ref="BC501:BG501"/>
    <mergeCell ref="J519:U519"/>
    <mergeCell ref="V519:AG519"/>
    <mergeCell ref="AH519:AS519"/>
    <mergeCell ref="AT519:BE519"/>
    <mergeCell ref="BM520:BQ520"/>
    <mergeCell ref="AT520:AZ520"/>
    <mergeCell ref="BE510:BQ510"/>
    <mergeCell ref="AQ509:BD509"/>
    <mergeCell ref="BF519:BQ519"/>
    <mergeCell ref="BE509:BQ509"/>
    <mergeCell ref="BA520:BE520"/>
    <mergeCell ref="BF520:BL520"/>
    <mergeCell ref="AQ510:BD510"/>
    <mergeCell ref="B499:K500"/>
    <mergeCell ref="L499:S500"/>
    <mergeCell ref="T499:X500"/>
    <mergeCell ref="Y499:AC500"/>
    <mergeCell ref="AD499:AH500"/>
    <mergeCell ref="T501:X501"/>
    <mergeCell ref="BM503:BQ503"/>
    <mergeCell ref="AN503:AR503"/>
    <mergeCell ref="AS503:AW503"/>
    <mergeCell ref="AN502:AR502"/>
    <mergeCell ref="AS502:AW502"/>
    <mergeCell ref="AX502:BB502"/>
    <mergeCell ref="BC502:BG502"/>
    <mergeCell ref="BM501:BQ501"/>
    <mergeCell ref="AX503:BG503"/>
    <mergeCell ref="AN501:AR501"/>
    <mergeCell ref="AS501:AW501"/>
    <mergeCell ref="BH503:BL503"/>
    <mergeCell ref="B502:K502"/>
    <mergeCell ref="L502:S502"/>
    <mergeCell ref="T502:X502"/>
    <mergeCell ref="Y502:AC502"/>
    <mergeCell ref="AD502:AH502"/>
    <mergeCell ref="AN499:AR500"/>
    <mergeCell ref="AS499:AW500"/>
    <mergeCell ref="AI502:AM502"/>
    <mergeCell ref="AI503:AM503"/>
    <mergeCell ref="BH499:BL500"/>
    <mergeCell ref="AX499:BB500"/>
    <mergeCell ref="BC499:BG500"/>
    <mergeCell ref="AI499:AM500"/>
    <mergeCell ref="BH501:BL501"/>
    <mergeCell ref="B487:I489"/>
    <mergeCell ref="J488:S489"/>
    <mergeCell ref="T488:AC489"/>
    <mergeCell ref="J492:S492"/>
    <mergeCell ref="T492:AC492"/>
    <mergeCell ref="B501:K501"/>
    <mergeCell ref="L501:S501"/>
    <mergeCell ref="Y501:AC501"/>
    <mergeCell ref="J487:BQ487"/>
    <mergeCell ref="BH489:BQ489"/>
    <mergeCell ref="B519:I520"/>
    <mergeCell ref="T490:AC490"/>
    <mergeCell ref="B492:I492"/>
    <mergeCell ref="B493:I493"/>
    <mergeCell ref="J493:S493"/>
    <mergeCell ref="T493:AC493"/>
    <mergeCell ref="B503:K503"/>
    <mergeCell ref="O512:AB512"/>
    <mergeCell ref="L503:S503"/>
    <mergeCell ref="T503:X503"/>
    <mergeCell ref="BC536:BG536"/>
    <mergeCell ref="BH536:BL536"/>
    <mergeCell ref="BM536:BQ536"/>
    <mergeCell ref="AD488:AM489"/>
    <mergeCell ref="AS535:AX535"/>
    <mergeCell ref="BC535:BG535"/>
    <mergeCell ref="BH535:BL535"/>
    <mergeCell ref="BM535:BQ535"/>
    <mergeCell ref="AN489:AW489"/>
    <mergeCell ref="AX489:BG489"/>
    <mergeCell ref="AN488:BQ488"/>
    <mergeCell ref="J520:P520"/>
    <mergeCell ref="AN490:AW490"/>
    <mergeCell ref="AX490:BG490"/>
    <mergeCell ref="BE512:BQ512"/>
    <mergeCell ref="AQ511:BD511"/>
    <mergeCell ref="AC513:AP513"/>
    <mergeCell ref="AC512:AP512"/>
    <mergeCell ref="BE511:BQ511"/>
    <mergeCell ref="B511:N511"/>
    <mergeCell ref="U536:X536"/>
    <mergeCell ref="Y536:AD536"/>
    <mergeCell ref="AE536:AH536"/>
    <mergeCell ref="AI536:AM536"/>
    <mergeCell ref="AN536:AR536"/>
    <mergeCell ref="AS536:AX536"/>
    <mergeCell ref="AS534:AX534"/>
    <mergeCell ref="BC534:BG534"/>
    <mergeCell ref="BH534:BL534"/>
    <mergeCell ref="BM534:BQ534"/>
    <mergeCell ref="O535:T535"/>
    <mergeCell ref="U535:X535"/>
    <mergeCell ref="Y535:AD535"/>
    <mergeCell ref="AE535:AH535"/>
    <mergeCell ref="AI535:AM535"/>
    <mergeCell ref="AN535:AR535"/>
    <mergeCell ref="AS533:AX533"/>
    <mergeCell ref="BC533:BG533"/>
    <mergeCell ref="BH533:BL533"/>
    <mergeCell ref="BM533:BQ533"/>
    <mergeCell ref="O534:T534"/>
    <mergeCell ref="U534:X534"/>
    <mergeCell ref="Y534:AD534"/>
    <mergeCell ref="AE534:AH534"/>
    <mergeCell ref="AI534:AM534"/>
    <mergeCell ref="AN534:AR534"/>
    <mergeCell ref="AS532:AX532"/>
    <mergeCell ref="BC532:BG532"/>
    <mergeCell ref="BH532:BL532"/>
    <mergeCell ref="BM532:BQ532"/>
    <mergeCell ref="O533:T533"/>
    <mergeCell ref="U533:X533"/>
    <mergeCell ref="Y533:AD533"/>
    <mergeCell ref="AE533:AH533"/>
    <mergeCell ref="AI533:AM533"/>
    <mergeCell ref="AN533:AR533"/>
    <mergeCell ref="O532:T532"/>
    <mergeCell ref="U532:X532"/>
    <mergeCell ref="Y532:AD532"/>
    <mergeCell ref="AE532:AH532"/>
    <mergeCell ref="AI532:AM532"/>
    <mergeCell ref="AN532:AR532"/>
    <mergeCell ref="U531:X531"/>
    <mergeCell ref="Y531:AD531"/>
    <mergeCell ref="AE531:AH531"/>
    <mergeCell ref="AI531:AM531"/>
    <mergeCell ref="AN531:AR531"/>
    <mergeCell ref="BM531:BQ531"/>
    <mergeCell ref="AI530:AM530"/>
    <mergeCell ref="AN530:AR530"/>
    <mergeCell ref="AS530:AX530"/>
    <mergeCell ref="BC530:BG530"/>
    <mergeCell ref="BH530:BL530"/>
    <mergeCell ref="BM530:BQ530"/>
    <mergeCell ref="AY530:BB530"/>
    <mergeCell ref="B491:I491"/>
    <mergeCell ref="J491:S491"/>
    <mergeCell ref="T491:AC491"/>
    <mergeCell ref="AD491:AM491"/>
    <mergeCell ref="B490:I490"/>
    <mergeCell ref="J490:S490"/>
    <mergeCell ref="AD490:AM490"/>
    <mergeCell ref="C532:I532"/>
    <mergeCell ref="C533:I533"/>
    <mergeCell ref="BH490:BQ490"/>
    <mergeCell ref="AN491:AW491"/>
    <mergeCell ref="AX491:BG491"/>
    <mergeCell ref="BH491:BQ491"/>
    <mergeCell ref="AD492:AM492"/>
    <mergeCell ref="AN492:AW492"/>
    <mergeCell ref="AX492:BG492"/>
    <mergeCell ref="BH492:BQ492"/>
    <mergeCell ref="U529:X529"/>
    <mergeCell ref="Y529:AD529"/>
    <mergeCell ref="AE529:AH529"/>
    <mergeCell ref="C530:I530"/>
    <mergeCell ref="C531:I531"/>
    <mergeCell ref="O530:T530"/>
    <mergeCell ref="U530:X530"/>
    <mergeCell ref="Y530:AD530"/>
    <mergeCell ref="AE530:AH530"/>
    <mergeCell ref="O531:T531"/>
    <mergeCell ref="C538:I538"/>
    <mergeCell ref="C526:I528"/>
    <mergeCell ref="J529:N529"/>
    <mergeCell ref="J530:N530"/>
    <mergeCell ref="J531:N531"/>
    <mergeCell ref="J532:N532"/>
    <mergeCell ref="J533:N533"/>
    <mergeCell ref="J534:N534"/>
    <mergeCell ref="C536:I536"/>
    <mergeCell ref="C537:I537"/>
    <mergeCell ref="J535:N535"/>
    <mergeCell ref="C529:I529"/>
    <mergeCell ref="J536:N536"/>
    <mergeCell ref="J537:N537"/>
    <mergeCell ref="J538:N538"/>
    <mergeCell ref="O538:T538"/>
    <mergeCell ref="O536:T536"/>
    <mergeCell ref="O537:T537"/>
    <mergeCell ref="C534:I534"/>
    <mergeCell ref="C535:I535"/>
    <mergeCell ref="BH537:BL537"/>
    <mergeCell ref="BM537:BQ537"/>
    <mergeCell ref="U537:X537"/>
    <mergeCell ref="Y537:AD537"/>
    <mergeCell ref="AE537:AH537"/>
    <mergeCell ref="AI537:AM537"/>
    <mergeCell ref="AY537:BB537"/>
    <mergeCell ref="AN537:AR537"/>
    <mergeCell ref="AS537:AX537"/>
    <mergeCell ref="BC537:BG537"/>
    <mergeCell ref="U538:X538"/>
    <mergeCell ref="AE538:AH538"/>
    <mergeCell ref="AI538:AM538"/>
    <mergeCell ref="BC538:BG538"/>
    <mergeCell ref="Y538:AD538"/>
    <mergeCell ref="BM538:BQ538"/>
    <mergeCell ref="AN538:AR538"/>
    <mergeCell ref="AS538:AX538"/>
    <mergeCell ref="AY538:BB538"/>
    <mergeCell ref="BH538:BL538"/>
    <mergeCell ref="AN527:AR528"/>
    <mergeCell ref="BM527:BQ528"/>
    <mergeCell ref="J526:T526"/>
    <mergeCell ref="AI529:AM529"/>
    <mergeCell ref="AN529:AR529"/>
    <mergeCell ref="AS529:AX529"/>
    <mergeCell ref="BC529:BG529"/>
    <mergeCell ref="BH529:BL529"/>
    <mergeCell ref="AY529:BB529"/>
    <mergeCell ref="O529:T529"/>
    <mergeCell ref="AY533:BB533"/>
    <mergeCell ref="AY534:BB534"/>
    <mergeCell ref="AY535:BB535"/>
    <mergeCell ref="BH526:BQ526"/>
    <mergeCell ref="J527:N528"/>
    <mergeCell ref="O527:T528"/>
    <mergeCell ref="U527:X528"/>
    <mergeCell ref="Y527:AD528"/>
    <mergeCell ref="AE527:AH528"/>
    <mergeCell ref="AI527:AM528"/>
    <mergeCell ref="AS527:AX528"/>
    <mergeCell ref="AY527:BB528"/>
    <mergeCell ref="BC527:BG528"/>
    <mergeCell ref="AY536:BB536"/>
    <mergeCell ref="BM529:BQ529"/>
    <mergeCell ref="AS531:AX531"/>
    <mergeCell ref="BC531:BG531"/>
    <mergeCell ref="BH531:BL531"/>
    <mergeCell ref="AY531:BB531"/>
    <mergeCell ref="AY532:BB532"/>
    <mergeCell ref="U526:AD526"/>
    <mergeCell ref="AE526:AM526"/>
    <mergeCell ref="AN526:AX526"/>
    <mergeCell ref="AY526:BG526"/>
    <mergeCell ref="V520:AB520"/>
    <mergeCell ref="AC520:AG520"/>
    <mergeCell ref="AH520:AN520"/>
    <mergeCell ref="AO520:AS520"/>
    <mergeCell ref="BF521:BL521"/>
    <mergeCell ref="BA521:BE521"/>
    <mergeCell ref="BH527:BL528"/>
    <mergeCell ref="AQ513:BD513"/>
    <mergeCell ref="BE513:BQ513"/>
    <mergeCell ref="AD493:AM493"/>
    <mergeCell ref="AN493:AW493"/>
    <mergeCell ref="AX493:BG493"/>
    <mergeCell ref="BH493:BQ493"/>
    <mergeCell ref="AQ512:BD512"/>
    <mergeCell ref="AD501:AH501"/>
    <mergeCell ref="AI501:AM501"/>
    <mergeCell ref="O511:AB511"/>
    <mergeCell ref="AC511:AP511"/>
    <mergeCell ref="Y503:AC503"/>
    <mergeCell ref="AD503:AH503"/>
    <mergeCell ref="B510:N510"/>
    <mergeCell ref="O510:AB510"/>
    <mergeCell ref="B509:N509"/>
    <mergeCell ref="O509:AB509"/>
    <mergeCell ref="AC509:AP509"/>
    <mergeCell ref="AC510:AP510"/>
    <mergeCell ref="B494:I494"/>
    <mergeCell ref="J494:S494"/>
    <mergeCell ref="T494:AC494"/>
    <mergeCell ref="AD494:AM494"/>
    <mergeCell ref="AN494:AW494"/>
    <mergeCell ref="AX494:BG494"/>
    <mergeCell ref="BH494:BQ494"/>
    <mergeCell ref="B504:K504"/>
    <mergeCell ref="L504:S504"/>
    <mergeCell ref="T504:X504"/>
    <mergeCell ref="Y504:AC504"/>
    <mergeCell ref="AD504:AH504"/>
    <mergeCell ref="AI504:AM504"/>
    <mergeCell ref="AN504:AR504"/>
    <mergeCell ref="AS504:AW504"/>
    <mergeCell ref="AX504:BG504"/>
    <mergeCell ref="B514:N514"/>
    <mergeCell ref="O514:AB514"/>
    <mergeCell ref="AC514:AP514"/>
    <mergeCell ref="AQ514:BD514"/>
    <mergeCell ref="BE514:BQ514"/>
    <mergeCell ref="BH504:BL504"/>
    <mergeCell ref="BM504:BQ504"/>
    <mergeCell ref="B512:N512"/>
    <mergeCell ref="B513:N513"/>
    <mergeCell ref="O513:AB513"/>
    <mergeCell ref="B459:R459"/>
    <mergeCell ref="B460:R460"/>
    <mergeCell ref="S460:Y460"/>
    <mergeCell ref="S459:Y459"/>
    <mergeCell ref="Z459:AI459"/>
    <mergeCell ref="AJ459:AP459"/>
    <mergeCell ref="BH463:BQ463"/>
    <mergeCell ref="B464:R464"/>
    <mergeCell ref="S464:Y464"/>
    <mergeCell ref="BA461:BG461"/>
    <mergeCell ref="BH461:BQ461"/>
    <mergeCell ref="BA464:BG464"/>
    <mergeCell ref="B461:R461"/>
    <mergeCell ref="S462:Y462"/>
    <mergeCell ref="Z462:AI462"/>
    <mergeCell ref="AJ462:AP462"/>
    <mergeCell ref="B465:R465"/>
    <mergeCell ref="S465:Y465"/>
    <mergeCell ref="Z465:AI465"/>
    <mergeCell ref="AJ465:AP465"/>
    <mergeCell ref="AQ465:AZ465"/>
    <mergeCell ref="S461:Y461"/>
    <mergeCell ref="Z461:AI461"/>
    <mergeCell ref="B462:R462"/>
    <mergeCell ref="B463:R463"/>
    <mergeCell ref="S463:Y463"/>
    <mergeCell ref="BH460:BQ460"/>
    <mergeCell ref="AQ460:AZ460"/>
    <mergeCell ref="AJ460:AP460"/>
    <mergeCell ref="BA460:BG460"/>
    <mergeCell ref="BA459:BG459"/>
    <mergeCell ref="BH459:BQ459"/>
    <mergeCell ref="AQ459:AZ459"/>
    <mergeCell ref="AQ462:AZ462"/>
    <mergeCell ref="BA462:BG462"/>
    <mergeCell ref="AQ468:AZ468"/>
    <mergeCell ref="BA468:BG468"/>
    <mergeCell ref="BA465:BG465"/>
    <mergeCell ref="Z463:AI463"/>
    <mergeCell ref="AJ463:AP463"/>
    <mergeCell ref="AJ464:AP464"/>
    <mergeCell ref="Z464:AI464"/>
    <mergeCell ref="AQ464:AZ464"/>
    <mergeCell ref="BH468:BQ468"/>
    <mergeCell ref="BA467:BG467"/>
    <mergeCell ref="BH467:BQ467"/>
    <mergeCell ref="BH462:BQ462"/>
    <mergeCell ref="BH466:BQ466"/>
    <mergeCell ref="AQ467:AZ467"/>
    <mergeCell ref="BH464:BQ464"/>
    <mergeCell ref="BH465:BQ465"/>
    <mergeCell ref="AQ463:AZ463"/>
    <mergeCell ref="BA463:BG463"/>
    <mergeCell ref="AJ461:AP461"/>
    <mergeCell ref="AQ461:AZ461"/>
    <mergeCell ref="B468:R468"/>
    <mergeCell ref="S468:Y468"/>
    <mergeCell ref="Z468:AI468"/>
    <mergeCell ref="AJ468:AP468"/>
    <mergeCell ref="B467:R467"/>
    <mergeCell ref="S467:Y467"/>
    <mergeCell ref="Z467:AI467"/>
    <mergeCell ref="AJ467:AP467"/>
    <mergeCell ref="BH458:BQ458"/>
    <mergeCell ref="B457:R457"/>
    <mergeCell ref="S457:Y457"/>
    <mergeCell ref="B466:R466"/>
    <mergeCell ref="S466:Y466"/>
    <mergeCell ref="Z466:AI466"/>
    <mergeCell ref="AJ466:AP466"/>
    <mergeCell ref="AQ466:AZ466"/>
    <mergeCell ref="BA466:BG466"/>
    <mergeCell ref="Z460:AI460"/>
    <mergeCell ref="B458:R458"/>
    <mergeCell ref="S458:Y458"/>
    <mergeCell ref="Z458:AI458"/>
    <mergeCell ref="AJ458:AP458"/>
    <mergeCell ref="AQ458:AZ458"/>
    <mergeCell ref="BA458:BG458"/>
    <mergeCell ref="B456:R456"/>
    <mergeCell ref="S456:Y456"/>
    <mergeCell ref="Z456:AI456"/>
    <mergeCell ref="AJ456:AP456"/>
    <mergeCell ref="AQ456:AZ456"/>
    <mergeCell ref="BH457:BQ457"/>
    <mergeCell ref="BA455:BG455"/>
    <mergeCell ref="Z457:AI457"/>
    <mergeCell ref="AJ457:AP457"/>
    <mergeCell ref="AQ457:AZ457"/>
    <mergeCell ref="BA457:BG457"/>
    <mergeCell ref="BH455:BQ455"/>
    <mergeCell ref="BH454:BQ454"/>
    <mergeCell ref="B453:R453"/>
    <mergeCell ref="S453:Y453"/>
    <mergeCell ref="BA456:BG456"/>
    <mergeCell ref="BH456:BQ456"/>
    <mergeCell ref="B455:R455"/>
    <mergeCell ref="S455:Y455"/>
    <mergeCell ref="Z455:AI455"/>
    <mergeCell ref="AJ455:AP455"/>
    <mergeCell ref="AQ455:AZ455"/>
    <mergeCell ref="B454:R454"/>
    <mergeCell ref="S454:Y454"/>
    <mergeCell ref="Z454:AI454"/>
    <mergeCell ref="AJ454:AP454"/>
    <mergeCell ref="AQ454:AZ454"/>
    <mergeCell ref="BA454:BG454"/>
    <mergeCell ref="Z453:AI453"/>
    <mergeCell ref="AJ453:AP453"/>
    <mergeCell ref="AQ453:AZ453"/>
    <mergeCell ref="BA453:BG453"/>
    <mergeCell ref="BA451:BG451"/>
    <mergeCell ref="BH451:BQ451"/>
    <mergeCell ref="BH452:BQ452"/>
    <mergeCell ref="BH453:BQ453"/>
    <mergeCell ref="B452:R452"/>
    <mergeCell ref="S452:Y452"/>
    <mergeCell ref="Z452:AI452"/>
    <mergeCell ref="AJ452:AP452"/>
    <mergeCell ref="AQ452:AZ452"/>
    <mergeCell ref="BA452:BG452"/>
    <mergeCell ref="B451:R451"/>
    <mergeCell ref="S451:Y451"/>
    <mergeCell ref="Z451:AI451"/>
    <mergeCell ref="AJ451:AP451"/>
    <mergeCell ref="AQ451:AZ451"/>
    <mergeCell ref="B449:R450"/>
    <mergeCell ref="S449:AI449"/>
    <mergeCell ref="AJ449:AZ449"/>
    <mergeCell ref="BA449:BQ449"/>
    <mergeCell ref="S450:Y450"/>
    <mergeCell ref="BA450:BG450"/>
    <mergeCell ref="BH450:BQ450"/>
    <mergeCell ref="Z450:AI450"/>
    <mergeCell ref="AJ450:AP450"/>
    <mergeCell ref="AQ450:AZ450"/>
    <mergeCell ref="BA473:BQ473"/>
    <mergeCell ref="S474:Y474"/>
    <mergeCell ref="Z474:AI474"/>
    <mergeCell ref="AJ474:AP474"/>
    <mergeCell ref="AQ474:AZ474"/>
    <mergeCell ref="BA474:BG474"/>
    <mergeCell ref="BH474:BQ474"/>
    <mergeCell ref="S475:Y475"/>
    <mergeCell ref="Z475:AI475"/>
    <mergeCell ref="AJ475:AP475"/>
    <mergeCell ref="B473:R474"/>
    <mergeCell ref="S473:AI473"/>
    <mergeCell ref="AJ473:AZ473"/>
    <mergeCell ref="AQ475:AZ475"/>
    <mergeCell ref="BA475:BG475"/>
    <mergeCell ref="BH475:BQ475"/>
    <mergeCell ref="B476:R476"/>
    <mergeCell ref="S476:Y476"/>
    <mergeCell ref="Z476:AI476"/>
    <mergeCell ref="AJ476:AP476"/>
    <mergeCell ref="AQ476:AZ476"/>
    <mergeCell ref="BA476:BG476"/>
    <mergeCell ref="BH476:BQ476"/>
    <mergeCell ref="B475:R475"/>
    <mergeCell ref="BH477:BQ477"/>
    <mergeCell ref="B478:R478"/>
    <mergeCell ref="S478:Y478"/>
    <mergeCell ref="Z478:AI478"/>
    <mergeCell ref="AJ478:AP478"/>
    <mergeCell ref="AQ478:AZ478"/>
    <mergeCell ref="BA478:BG478"/>
    <mergeCell ref="BH478:BQ478"/>
    <mergeCell ref="B477:R477"/>
    <mergeCell ref="S477:Y477"/>
    <mergeCell ref="Z479:AI479"/>
    <mergeCell ref="AJ479:AP479"/>
    <mergeCell ref="AQ477:AZ477"/>
    <mergeCell ref="BA477:BG477"/>
    <mergeCell ref="Z477:AI477"/>
    <mergeCell ref="AJ477:AP477"/>
    <mergeCell ref="AQ479:AZ479"/>
    <mergeCell ref="BA479:BG479"/>
    <mergeCell ref="BH479:BQ479"/>
    <mergeCell ref="B480:R480"/>
    <mergeCell ref="S480:Y480"/>
    <mergeCell ref="Z480:AI480"/>
    <mergeCell ref="AJ480:AP480"/>
    <mergeCell ref="AQ480:AZ480"/>
    <mergeCell ref="BA480:BG480"/>
    <mergeCell ref="BH480:BQ480"/>
    <mergeCell ref="B479:R479"/>
    <mergeCell ref="S479:Y479"/>
    <mergeCell ref="AQ481:AZ481"/>
    <mergeCell ref="BA481:BG481"/>
    <mergeCell ref="BH481:BQ481"/>
    <mergeCell ref="B481:R481"/>
    <mergeCell ref="S481:Y481"/>
    <mergeCell ref="Z481:AI481"/>
    <mergeCell ref="AJ481:AP481"/>
    <mergeCell ref="AP418:AV418"/>
    <mergeCell ref="U415:AA415"/>
    <mergeCell ref="AB415:AH415"/>
    <mergeCell ref="AI415:AO415"/>
    <mergeCell ref="BK418:BQ418"/>
    <mergeCell ref="B418:F418"/>
    <mergeCell ref="G418:M418"/>
    <mergeCell ref="N418:T418"/>
    <mergeCell ref="U418:AA418"/>
    <mergeCell ref="AB418:AH418"/>
    <mergeCell ref="AI418:AO418"/>
    <mergeCell ref="B412:F414"/>
    <mergeCell ref="G412:AA412"/>
    <mergeCell ref="AB412:AV412"/>
    <mergeCell ref="B416:F416"/>
    <mergeCell ref="G416:M416"/>
    <mergeCell ref="N416:T416"/>
    <mergeCell ref="U416:AA416"/>
    <mergeCell ref="B415:F415"/>
    <mergeCell ref="G415:M415"/>
    <mergeCell ref="N415:T415"/>
    <mergeCell ref="AW412:BQ412"/>
    <mergeCell ref="G413:M414"/>
    <mergeCell ref="N413:T414"/>
    <mergeCell ref="U413:AA414"/>
    <mergeCell ref="AB413:AH414"/>
    <mergeCell ref="AI413:AO414"/>
    <mergeCell ref="AP413:AV414"/>
    <mergeCell ref="AW413:BC414"/>
    <mergeCell ref="BD413:BJ414"/>
    <mergeCell ref="BK413:BQ414"/>
    <mergeCell ref="AB416:AH416"/>
    <mergeCell ref="AI416:AO416"/>
    <mergeCell ref="AP416:AV416"/>
    <mergeCell ref="AP415:AV415"/>
    <mergeCell ref="AW415:BC415"/>
    <mergeCell ref="BD415:BJ415"/>
    <mergeCell ref="BK415:BQ415"/>
    <mergeCell ref="BD416:BJ416"/>
    <mergeCell ref="BK416:BQ416"/>
    <mergeCell ref="AW416:BC416"/>
    <mergeCell ref="U417:AA417"/>
    <mergeCell ref="AB417:AH417"/>
    <mergeCell ref="AI417:AO417"/>
    <mergeCell ref="AP417:AV417"/>
    <mergeCell ref="B419:F419"/>
    <mergeCell ref="G419:M419"/>
    <mergeCell ref="N419:T419"/>
    <mergeCell ref="U419:AA419"/>
    <mergeCell ref="AB419:AH419"/>
    <mergeCell ref="B417:F417"/>
    <mergeCell ref="G417:M417"/>
    <mergeCell ref="N417:T417"/>
    <mergeCell ref="AW417:BC417"/>
    <mergeCell ref="BD417:BJ417"/>
    <mergeCell ref="BK417:BQ417"/>
    <mergeCell ref="AI419:AO419"/>
    <mergeCell ref="AW419:BC419"/>
    <mergeCell ref="AW418:BC418"/>
    <mergeCell ref="BD418:BJ418"/>
    <mergeCell ref="BD419:BJ419"/>
    <mergeCell ref="BK419:BQ419"/>
    <mergeCell ref="AP419:AV419"/>
    <mergeCell ref="U442:AG442"/>
    <mergeCell ref="B440:T440"/>
    <mergeCell ref="U440:AG440"/>
    <mergeCell ref="U441:AG441"/>
    <mergeCell ref="BE433:BQ433"/>
    <mergeCell ref="BE434:BQ434"/>
    <mergeCell ref="BE435:BQ435"/>
    <mergeCell ref="U439:AG439"/>
    <mergeCell ref="AL437:BD437"/>
    <mergeCell ref="U438:AG438"/>
    <mergeCell ref="BE430:BQ430"/>
    <mergeCell ref="BE431:BQ431"/>
    <mergeCell ref="AL430:BD430"/>
    <mergeCell ref="AL431:BD431"/>
    <mergeCell ref="U436:AG436"/>
    <mergeCell ref="AL434:BD434"/>
    <mergeCell ref="AL433:BD433"/>
    <mergeCell ref="U434:AG434"/>
    <mergeCell ref="U435:AG435"/>
    <mergeCell ref="BE425:BQ425"/>
    <mergeCell ref="U427:AG427"/>
    <mergeCell ref="U428:AG428"/>
    <mergeCell ref="BE426:BQ426"/>
    <mergeCell ref="BE427:BQ427"/>
    <mergeCell ref="U437:AG437"/>
    <mergeCell ref="BE436:BQ436"/>
    <mergeCell ref="BE437:BQ437"/>
    <mergeCell ref="U433:AG433"/>
    <mergeCell ref="U429:AG429"/>
    <mergeCell ref="B425:T425"/>
    <mergeCell ref="U425:AG425"/>
    <mergeCell ref="B426:T426"/>
    <mergeCell ref="U426:AG426"/>
    <mergeCell ref="AL426:BD426"/>
    <mergeCell ref="B435:T435"/>
    <mergeCell ref="AL425:BD425"/>
    <mergeCell ref="U430:AG430"/>
    <mergeCell ref="U431:AG431"/>
    <mergeCell ref="U432:AG432"/>
    <mergeCell ref="B438:T438"/>
    <mergeCell ref="AL432:BD432"/>
    <mergeCell ref="BE432:BQ432"/>
    <mergeCell ref="AL427:BD427"/>
    <mergeCell ref="AL428:BD428"/>
    <mergeCell ref="AL429:BD429"/>
    <mergeCell ref="BE428:BQ428"/>
    <mergeCell ref="AL436:BD436"/>
    <mergeCell ref="AL435:BD435"/>
    <mergeCell ref="BE429:BQ429"/>
    <mergeCell ref="Y406:AJ406"/>
    <mergeCell ref="AK406:AU406"/>
    <mergeCell ref="AV406:BF406"/>
    <mergeCell ref="BG406:BQ406"/>
    <mergeCell ref="AK377:AU377"/>
    <mergeCell ref="AV377:BF377"/>
    <mergeCell ref="BG379:BQ379"/>
    <mergeCell ref="Y378:AJ378"/>
    <mergeCell ref="AK378:AU378"/>
    <mergeCell ref="AV378:BF378"/>
    <mergeCell ref="AV376:BF376"/>
    <mergeCell ref="BG376:BQ376"/>
    <mergeCell ref="BG404:BQ404"/>
    <mergeCell ref="Y404:AJ404"/>
    <mergeCell ref="AK404:AU404"/>
    <mergeCell ref="AV404:BF404"/>
    <mergeCell ref="BG378:BQ378"/>
    <mergeCell ref="Y379:AJ379"/>
    <mergeCell ref="AK379:AU379"/>
    <mergeCell ref="AV379:BF379"/>
    <mergeCell ref="B375:X375"/>
    <mergeCell ref="Y375:AJ375"/>
    <mergeCell ref="AK375:AU375"/>
    <mergeCell ref="AV375:BF375"/>
    <mergeCell ref="BG377:BQ377"/>
    <mergeCell ref="BG375:BQ375"/>
    <mergeCell ref="B376:X376"/>
    <mergeCell ref="Y376:AJ376"/>
    <mergeCell ref="AK376:AU376"/>
    <mergeCell ref="Y377:AJ377"/>
    <mergeCell ref="B373:X374"/>
    <mergeCell ref="Y373:AJ374"/>
    <mergeCell ref="AK373:BQ373"/>
    <mergeCell ref="AK374:AU374"/>
    <mergeCell ref="AV374:BF374"/>
    <mergeCell ref="BG374:BQ374"/>
    <mergeCell ref="B380:X380"/>
    <mergeCell ref="Y380:AJ380"/>
    <mergeCell ref="AK380:AU380"/>
    <mergeCell ref="AV380:BF380"/>
    <mergeCell ref="BG380:BQ380"/>
    <mergeCell ref="Y381:AJ381"/>
    <mergeCell ref="AK381:AU381"/>
    <mergeCell ref="AV381:BF381"/>
    <mergeCell ref="BG381:BQ381"/>
    <mergeCell ref="BG382:BQ382"/>
    <mergeCell ref="Y383:AJ383"/>
    <mergeCell ref="AK383:AU383"/>
    <mergeCell ref="AV383:BF383"/>
    <mergeCell ref="BG383:BQ383"/>
    <mergeCell ref="Y382:AJ382"/>
    <mergeCell ref="AK382:AU382"/>
    <mergeCell ref="AV382:BF382"/>
    <mergeCell ref="BG384:BQ384"/>
    <mergeCell ref="Y385:AJ385"/>
    <mergeCell ref="AK385:AU385"/>
    <mergeCell ref="AV385:BF385"/>
    <mergeCell ref="BG385:BQ385"/>
    <mergeCell ref="Y384:AJ384"/>
    <mergeCell ref="AK384:AU384"/>
    <mergeCell ref="AV384:BF384"/>
    <mergeCell ref="BG386:BQ386"/>
    <mergeCell ref="Y387:AJ387"/>
    <mergeCell ref="AK387:AU387"/>
    <mergeCell ref="AV387:BF387"/>
    <mergeCell ref="BG387:BQ387"/>
    <mergeCell ref="Y386:AJ386"/>
    <mergeCell ref="AK386:AU386"/>
    <mergeCell ref="AV386:BF386"/>
    <mergeCell ref="BG388:BQ388"/>
    <mergeCell ref="Y389:AJ389"/>
    <mergeCell ref="AK389:AU389"/>
    <mergeCell ref="AV389:BF389"/>
    <mergeCell ref="BG389:BQ389"/>
    <mergeCell ref="Y388:AJ388"/>
    <mergeCell ref="AK388:AU388"/>
    <mergeCell ref="AV388:BF388"/>
    <mergeCell ref="BG390:BQ390"/>
    <mergeCell ref="Y391:AJ391"/>
    <mergeCell ref="AK391:AU391"/>
    <mergeCell ref="AV391:BF391"/>
    <mergeCell ref="BG391:BQ391"/>
    <mergeCell ref="Y390:AJ390"/>
    <mergeCell ref="AK390:AU390"/>
    <mergeCell ref="AV390:BF390"/>
    <mergeCell ref="BG392:BQ392"/>
    <mergeCell ref="Y393:AJ393"/>
    <mergeCell ref="AK393:AU393"/>
    <mergeCell ref="AV393:BF393"/>
    <mergeCell ref="BG393:BQ393"/>
    <mergeCell ref="Y392:AJ392"/>
    <mergeCell ref="AK392:AU392"/>
    <mergeCell ref="AV392:BF392"/>
    <mergeCell ref="BG394:BQ394"/>
    <mergeCell ref="Y395:AJ395"/>
    <mergeCell ref="AK395:AU395"/>
    <mergeCell ref="AV395:BF395"/>
    <mergeCell ref="BG395:BQ395"/>
    <mergeCell ref="Y394:AJ394"/>
    <mergeCell ref="AK394:AU394"/>
    <mergeCell ref="AV394:BF394"/>
    <mergeCell ref="BG396:BQ396"/>
    <mergeCell ref="Y397:AJ397"/>
    <mergeCell ref="AK397:AU397"/>
    <mergeCell ref="AV397:BF397"/>
    <mergeCell ref="BG397:BQ397"/>
    <mergeCell ref="Y396:AJ396"/>
    <mergeCell ref="AK396:AU396"/>
    <mergeCell ref="AV396:BF396"/>
    <mergeCell ref="BG400:BQ400"/>
    <mergeCell ref="Y401:AJ401"/>
    <mergeCell ref="AK401:AU401"/>
    <mergeCell ref="AV401:BF401"/>
    <mergeCell ref="BG401:BQ401"/>
    <mergeCell ref="Y400:AJ400"/>
    <mergeCell ref="AK400:AU400"/>
    <mergeCell ref="AV400:BF400"/>
    <mergeCell ref="Y402:AJ402"/>
    <mergeCell ref="AK402:AU402"/>
    <mergeCell ref="AV402:BF402"/>
    <mergeCell ref="BG402:BQ402"/>
    <mergeCell ref="Y403:AJ403"/>
    <mergeCell ref="AK403:AU403"/>
    <mergeCell ref="A364:X364"/>
    <mergeCell ref="Y364:AM364"/>
    <mergeCell ref="AN364:BB364"/>
    <mergeCell ref="BC364:BQ364"/>
    <mergeCell ref="BG405:BQ405"/>
    <mergeCell ref="Y405:AJ405"/>
    <mergeCell ref="AK405:AU405"/>
    <mergeCell ref="AV405:BF405"/>
    <mergeCell ref="AV403:BF403"/>
    <mergeCell ref="BG403:BQ403"/>
    <mergeCell ref="A365:N366"/>
    <mergeCell ref="BC365:BQ365"/>
    <mergeCell ref="O365:X365"/>
    <mergeCell ref="O366:X366"/>
    <mergeCell ref="Y366:AM366"/>
    <mergeCell ref="AN365:BB365"/>
    <mergeCell ref="Y365:AM365"/>
    <mergeCell ref="AN366:BB366"/>
    <mergeCell ref="BC366:BQ366"/>
    <mergeCell ref="BC367:BQ367"/>
    <mergeCell ref="O368:X368"/>
    <mergeCell ref="Y368:AM368"/>
    <mergeCell ref="AN368:BB368"/>
    <mergeCell ref="BC368:BQ368"/>
    <mergeCell ref="A367:N368"/>
    <mergeCell ref="O367:X367"/>
    <mergeCell ref="Y367:AM367"/>
    <mergeCell ref="AN367:BB367"/>
    <mergeCell ref="BG398:BQ398"/>
    <mergeCell ref="BG399:BQ399"/>
    <mergeCell ref="Y398:AJ398"/>
    <mergeCell ref="Y399:AJ399"/>
    <mergeCell ref="AK398:AU398"/>
    <mergeCell ref="AK399:AU399"/>
    <mergeCell ref="AV398:BF398"/>
    <mergeCell ref="AV399:BF399"/>
    <mergeCell ref="AT347:BA347"/>
    <mergeCell ref="AS346:BA346"/>
    <mergeCell ref="AU331:BI331"/>
    <mergeCell ref="BJ329:BQ329"/>
    <mergeCell ref="BJ331:BQ331"/>
    <mergeCell ref="BJ319:BQ319"/>
    <mergeCell ref="BJ320:BQ320"/>
    <mergeCell ref="BJ321:BQ321"/>
    <mergeCell ref="BJ322:BQ322"/>
    <mergeCell ref="BJ324:BQ324"/>
    <mergeCell ref="BJ325:BQ325"/>
    <mergeCell ref="AU319:BI319"/>
    <mergeCell ref="BJ313:BQ313"/>
    <mergeCell ref="BJ314:BQ314"/>
    <mergeCell ref="BJ315:BQ315"/>
    <mergeCell ref="BJ316:BQ316"/>
    <mergeCell ref="BJ317:BQ317"/>
    <mergeCell ref="BJ318:BQ318"/>
    <mergeCell ref="AU320:BI320"/>
    <mergeCell ref="AU321:BI321"/>
    <mergeCell ref="AU322:BI322"/>
    <mergeCell ref="BJ306:BQ306"/>
    <mergeCell ref="BJ307:BQ307"/>
    <mergeCell ref="BJ308:BQ308"/>
    <mergeCell ref="BJ310:BQ310"/>
    <mergeCell ref="BJ311:BQ311"/>
    <mergeCell ref="BJ312:BQ312"/>
    <mergeCell ref="AU313:BI313"/>
    <mergeCell ref="AU314:BI314"/>
    <mergeCell ref="AU315:BI315"/>
    <mergeCell ref="AU316:BI316"/>
    <mergeCell ref="AU317:BI317"/>
    <mergeCell ref="AU318:BI318"/>
    <mergeCell ref="AU308:BI308"/>
    <mergeCell ref="AU310:BI310"/>
    <mergeCell ref="AU311:BI311"/>
    <mergeCell ref="AU312:BI312"/>
    <mergeCell ref="BJ343:BQ343"/>
    <mergeCell ref="BJ340:BQ340"/>
    <mergeCell ref="BJ341:BQ341"/>
    <mergeCell ref="BJ336:BQ336"/>
    <mergeCell ref="BJ334:BQ334"/>
    <mergeCell ref="BJ330:BQ330"/>
    <mergeCell ref="BJ335:BQ335"/>
    <mergeCell ref="AM343:AT343"/>
    <mergeCell ref="X343:AL343"/>
    <mergeCell ref="BJ342:BQ342"/>
    <mergeCell ref="AU342:BI342"/>
    <mergeCell ref="AU343:BI343"/>
    <mergeCell ref="B344:W344"/>
    <mergeCell ref="AM344:AT344"/>
    <mergeCell ref="X344:AL344"/>
    <mergeCell ref="BJ344:BQ344"/>
    <mergeCell ref="AU344:BI344"/>
    <mergeCell ref="C331:W331"/>
    <mergeCell ref="C332:W332"/>
    <mergeCell ref="C333:W333"/>
    <mergeCell ref="C335:W335"/>
    <mergeCell ref="B334:W334"/>
    <mergeCell ref="B343:W343"/>
    <mergeCell ref="C336:W336"/>
    <mergeCell ref="C337:W337"/>
    <mergeCell ref="B342:W342"/>
    <mergeCell ref="B339:W339"/>
    <mergeCell ref="AM342:AT342"/>
    <mergeCell ref="X342:AL342"/>
    <mergeCell ref="B341:W341"/>
    <mergeCell ref="AM341:AT341"/>
    <mergeCell ref="X341:AL341"/>
    <mergeCell ref="B340:W340"/>
    <mergeCell ref="AM340:AT340"/>
    <mergeCell ref="X339:AL339"/>
    <mergeCell ref="BJ339:BQ339"/>
    <mergeCell ref="AU339:BI339"/>
    <mergeCell ref="B338:W338"/>
    <mergeCell ref="AM338:AT338"/>
    <mergeCell ref="X338:AL338"/>
    <mergeCell ref="AU338:BI338"/>
    <mergeCell ref="AU334:BI334"/>
    <mergeCell ref="AU335:BI335"/>
    <mergeCell ref="X340:AL340"/>
    <mergeCell ref="BJ338:BQ338"/>
    <mergeCell ref="X337:AL337"/>
    <mergeCell ref="BJ337:BQ337"/>
    <mergeCell ref="AM336:AT336"/>
    <mergeCell ref="X336:AL336"/>
    <mergeCell ref="AU336:BI336"/>
    <mergeCell ref="AM339:AT339"/>
    <mergeCell ref="AM330:AT330"/>
    <mergeCell ref="X330:AL330"/>
    <mergeCell ref="AM334:AT334"/>
    <mergeCell ref="BJ332:BQ332"/>
    <mergeCell ref="AM333:AT333"/>
    <mergeCell ref="X333:AL333"/>
    <mergeCell ref="BJ333:BQ333"/>
    <mergeCell ref="AM332:AT332"/>
    <mergeCell ref="X332:AL332"/>
    <mergeCell ref="AU330:BI330"/>
    <mergeCell ref="AU324:BI324"/>
    <mergeCell ref="AU325:BI325"/>
    <mergeCell ref="BJ323:BQ323"/>
    <mergeCell ref="B304:W304"/>
    <mergeCell ref="B310:W310"/>
    <mergeCell ref="B315:W315"/>
    <mergeCell ref="B320:W320"/>
    <mergeCell ref="B314:W314"/>
    <mergeCell ref="AU306:BI306"/>
    <mergeCell ref="AU307:BI307"/>
    <mergeCell ref="AM310:AT310"/>
    <mergeCell ref="AM311:AT311"/>
    <mergeCell ref="AM312:AT312"/>
    <mergeCell ref="X328:AT328"/>
    <mergeCell ref="AU328:BQ328"/>
    <mergeCell ref="B321:W321"/>
    <mergeCell ref="X321:AL321"/>
    <mergeCell ref="X322:AL322"/>
    <mergeCell ref="AM322:AT322"/>
    <mergeCell ref="AU323:BI323"/>
    <mergeCell ref="AU332:BI332"/>
    <mergeCell ref="X334:AL334"/>
    <mergeCell ref="AM337:AT337"/>
    <mergeCell ref="AM306:AT306"/>
    <mergeCell ref="X315:AL315"/>
    <mergeCell ref="AM315:AT315"/>
    <mergeCell ref="X306:AL306"/>
    <mergeCell ref="X314:AL314"/>
    <mergeCell ref="AM307:AT307"/>
    <mergeCell ref="AM308:AT308"/>
    <mergeCell ref="AM324:AT324"/>
    <mergeCell ref="AM325:AT325"/>
    <mergeCell ref="B328:W329"/>
    <mergeCell ref="AU337:BI337"/>
    <mergeCell ref="X329:AL329"/>
    <mergeCell ref="AM329:AT329"/>
    <mergeCell ref="AU329:BI329"/>
    <mergeCell ref="AM331:AT331"/>
    <mergeCell ref="X331:AL331"/>
    <mergeCell ref="AU333:BI333"/>
    <mergeCell ref="AM317:AT317"/>
    <mergeCell ref="B323:W323"/>
    <mergeCell ref="B324:W324"/>
    <mergeCell ref="B330:W330"/>
    <mergeCell ref="AM335:AT335"/>
    <mergeCell ref="X335:AL335"/>
    <mergeCell ref="B322:W322"/>
    <mergeCell ref="X323:AL323"/>
    <mergeCell ref="X324:AL324"/>
    <mergeCell ref="X325:AL325"/>
    <mergeCell ref="X316:AL316"/>
    <mergeCell ref="B311:W311"/>
    <mergeCell ref="B312:W312"/>
    <mergeCell ref="B313:W313"/>
    <mergeCell ref="B325:W325"/>
    <mergeCell ref="B319:W319"/>
    <mergeCell ref="X318:AL318"/>
    <mergeCell ref="X319:AL319"/>
    <mergeCell ref="X320:AL320"/>
    <mergeCell ref="X317:AL317"/>
    <mergeCell ref="B300:W301"/>
    <mergeCell ref="B316:W316"/>
    <mergeCell ref="B317:W317"/>
    <mergeCell ref="B318:W318"/>
    <mergeCell ref="B305:W305"/>
    <mergeCell ref="B306:W306"/>
    <mergeCell ref="B307:W307"/>
    <mergeCell ref="B308:W308"/>
    <mergeCell ref="B302:W302"/>
    <mergeCell ref="B303:W303"/>
    <mergeCell ref="AM301:AT301"/>
    <mergeCell ref="AU301:BI301"/>
    <mergeCell ref="BJ301:BQ301"/>
    <mergeCell ref="X300:AT300"/>
    <mergeCell ref="AU300:BQ300"/>
    <mergeCell ref="X301:AL301"/>
    <mergeCell ref="BJ304:BQ304"/>
    <mergeCell ref="BJ305:BQ305"/>
    <mergeCell ref="X302:AL302"/>
    <mergeCell ref="AM302:AT302"/>
    <mergeCell ref="X303:AL303"/>
    <mergeCell ref="AM303:AT303"/>
    <mergeCell ref="X312:AL312"/>
    <mergeCell ref="X313:AL313"/>
    <mergeCell ref="BJ302:BQ302"/>
    <mergeCell ref="BJ303:BQ303"/>
    <mergeCell ref="AM304:AT304"/>
    <mergeCell ref="AM305:AT305"/>
    <mergeCell ref="AU302:BI302"/>
    <mergeCell ref="AU303:BI303"/>
    <mergeCell ref="AU304:BI304"/>
    <mergeCell ref="AU305:BI305"/>
    <mergeCell ref="AM321:AT321"/>
    <mergeCell ref="AM316:AT316"/>
    <mergeCell ref="X304:AL304"/>
    <mergeCell ref="X305:AL305"/>
    <mergeCell ref="AU340:BI340"/>
    <mergeCell ref="AU341:BI341"/>
    <mergeCell ref="X307:AL307"/>
    <mergeCell ref="X308:AL308"/>
    <mergeCell ref="X310:AL310"/>
    <mergeCell ref="X311:AL311"/>
    <mergeCell ref="B356:W356"/>
    <mergeCell ref="B357:W357"/>
    <mergeCell ref="B359:W359"/>
    <mergeCell ref="B360:W360"/>
    <mergeCell ref="AM313:AT313"/>
    <mergeCell ref="AM314:AT314"/>
    <mergeCell ref="AM323:AT323"/>
    <mergeCell ref="AM318:AT318"/>
    <mergeCell ref="AM319:AT319"/>
    <mergeCell ref="AM320:AT320"/>
    <mergeCell ref="X359:AL359"/>
    <mergeCell ref="AM359:BA359"/>
    <mergeCell ref="X360:AL360"/>
    <mergeCell ref="AM360:BA360"/>
    <mergeCell ref="X356:AL356"/>
    <mergeCell ref="AM356:BA356"/>
    <mergeCell ref="X357:AL357"/>
    <mergeCell ref="AM357:BA357"/>
    <mergeCell ref="X352:AL354"/>
    <mergeCell ref="AM352:BA354"/>
    <mergeCell ref="B348:W348"/>
    <mergeCell ref="X348:AL348"/>
    <mergeCell ref="AM348:BA348"/>
    <mergeCell ref="B349:W349"/>
    <mergeCell ref="X349:AL349"/>
    <mergeCell ref="AM349:BA349"/>
    <mergeCell ref="BJ309:BQ309"/>
    <mergeCell ref="B354:W354"/>
    <mergeCell ref="B355:W355"/>
    <mergeCell ref="X355:AL355"/>
    <mergeCell ref="AM355:BA355"/>
    <mergeCell ref="B353:W353"/>
    <mergeCell ref="B350:W350"/>
    <mergeCell ref="X350:AL350"/>
    <mergeCell ref="B351:W351"/>
    <mergeCell ref="X351:AL351"/>
    <mergeCell ref="B358:W358"/>
    <mergeCell ref="X358:AL358"/>
    <mergeCell ref="AM358:BA358"/>
    <mergeCell ref="B309:W309"/>
    <mergeCell ref="X309:AL309"/>
    <mergeCell ref="AM309:AT309"/>
    <mergeCell ref="AU309:BI309"/>
    <mergeCell ref="AM350:BA350"/>
    <mergeCell ref="B352:W352"/>
    <mergeCell ref="AM351:BA351"/>
    <mergeCell ref="B295:N295"/>
    <mergeCell ref="O294:AA294"/>
    <mergeCell ref="O295:AA295"/>
    <mergeCell ref="B294:N294"/>
    <mergeCell ref="B282:T282"/>
    <mergeCell ref="U282:Y282"/>
    <mergeCell ref="B284:T284"/>
    <mergeCell ref="T288:AC288"/>
    <mergeCell ref="B288:I288"/>
    <mergeCell ref="J288:S288"/>
    <mergeCell ref="Z270:AD270"/>
    <mergeCell ref="U272:Y272"/>
    <mergeCell ref="Z272:AD272"/>
    <mergeCell ref="B270:T270"/>
    <mergeCell ref="U270:Y270"/>
    <mergeCell ref="B269:T269"/>
    <mergeCell ref="B272:T272"/>
    <mergeCell ref="Z269:AD269"/>
    <mergeCell ref="BC265:BG265"/>
    <mergeCell ref="B268:T268"/>
    <mergeCell ref="U268:Y268"/>
    <mergeCell ref="Z268:AD268"/>
    <mergeCell ref="AE268:AI268"/>
    <mergeCell ref="B267:T267"/>
    <mergeCell ref="U267:Y267"/>
    <mergeCell ref="B266:T266"/>
    <mergeCell ref="U266:Y266"/>
    <mergeCell ref="BM257:BQ257"/>
    <mergeCell ref="BM254:BQ254"/>
    <mergeCell ref="BH260:BL260"/>
    <mergeCell ref="BH258:BL258"/>
    <mergeCell ref="BM260:BQ260"/>
    <mergeCell ref="BM255:BQ255"/>
    <mergeCell ref="BM258:BQ258"/>
    <mergeCell ref="BH259:BL259"/>
    <mergeCell ref="BH257:BL257"/>
    <mergeCell ref="BM251:BQ251"/>
    <mergeCell ref="BM250:BQ250"/>
    <mergeCell ref="BH262:BL262"/>
    <mergeCell ref="BH253:BL253"/>
    <mergeCell ref="BH264:BL264"/>
    <mergeCell ref="BH263:BL263"/>
    <mergeCell ref="BM253:BQ253"/>
    <mergeCell ref="BM259:BQ259"/>
    <mergeCell ref="BM252:BQ252"/>
    <mergeCell ref="BM256:BQ256"/>
    <mergeCell ref="B259:T259"/>
    <mergeCell ref="BM263:BQ263"/>
    <mergeCell ref="BM261:BQ261"/>
    <mergeCell ref="BM262:BQ262"/>
    <mergeCell ref="AJ263:BB263"/>
    <mergeCell ref="BH261:BL261"/>
    <mergeCell ref="BC261:BG261"/>
    <mergeCell ref="AJ261:BB261"/>
    <mergeCell ref="Z259:AD259"/>
    <mergeCell ref="BC260:BG260"/>
    <mergeCell ref="BM268:BQ268"/>
    <mergeCell ref="BH265:BL265"/>
    <mergeCell ref="B261:T261"/>
    <mergeCell ref="U261:Y261"/>
    <mergeCell ref="Z261:AD261"/>
    <mergeCell ref="AE261:AI261"/>
    <mergeCell ref="BM264:BQ264"/>
    <mergeCell ref="BM266:BQ266"/>
    <mergeCell ref="BC266:BG266"/>
    <mergeCell ref="BH266:BL266"/>
    <mergeCell ref="BM275:BQ275"/>
    <mergeCell ref="BH273:BL273"/>
    <mergeCell ref="BM267:BQ267"/>
    <mergeCell ref="BM265:BQ265"/>
    <mergeCell ref="BH277:BL277"/>
    <mergeCell ref="BM277:BQ277"/>
    <mergeCell ref="BH267:BL267"/>
    <mergeCell ref="BH268:BL268"/>
    <mergeCell ref="BM269:BQ269"/>
    <mergeCell ref="BM276:BQ276"/>
    <mergeCell ref="BM271:BQ271"/>
    <mergeCell ref="BH274:BL274"/>
    <mergeCell ref="BM273:BQ273"/>
    <mergeCell ref="BH270:BL270"/>
    <mergeCell ref="BH271:BL271"/>
    <mergeCell ref="BH275:BL275"/>
    <mergeCell ref="BH272:BL272"/>
    <mergeCell ref="BM270:BQ270"/>
    <mergeCell ref="BM272:BQ272"/>
    <mergeCell ref="BM274:BQ274"/>
    <mergeCell ref="AE275:AI275"/>
    <mergeCell ref="AE267:AI267"/>
    <mergeCell ref="AJ275:BB275"/>
    <mergeCell ref="BC272:BG272"/>
    <mergeCell ref="BC268:BG268"/>
    <mergeCell ref="AE276:AI276"/>
    <mergeCell ref="AJ271:BB271"/>
    <mergeCell ref="BC271:BG271"/>
    <mergeCell ref="AJ272:BB272"/>
    <mergeCell ref="BC275:BG275"/>
    <mergeCell ref="AJ273:BB273"/>
    <mergeCell ref="AJ269:BB269"/>
    <mergeCell ref="BC273:BG273"/>
    <mergeCell ref="AE273:AI273"/>
    <mergeCell ref="BC269:BG269"/>
    <mergeCell ref="AE270:AI270"/>
    <mergeCell ref="AJ270:BB270"/>
    <mergeCell ref="BC263:BG263"/>
    <mergeCell ref="AE262:AI262"/>
    <mergeCell ref="AE264:AI264"/>
    <mergeCell ref="AJ264:BB264"/>
    <mergeCell ref="AE263:AI263"/>
    <mergeCell ref="BC264:BG264"/>
    <mergeCell ref="AJ262:BB262"/>
    <mergeCell ref="BC262:BG262"/>
    <mergeCell ref="AJ258:BB258"/>
    <mergeCell ref="BC258:BG258"/>
    <mergeCell ref="AJ259:BB259"/>
    <mergeCell ref="BC259:BG259"/>
    <mergeCell ref="BH255:BL255"/>
    <mergeCell ref="BC255:BG255"/>
    <mergeCell ref="AJ256:BB256"/>
    <mergeCell ref="BC256:BG256"/>
    <mergeCell ref="AJ257:BB257"/>
    <mergeCell ref="BC257:BG257"/>
    <mergeCell ref="Z258:AD258"/>
    <mergeCell ref="AE258:AI258"/>
    <mergeCell ref="BC254:BG254"/>
    <mergeCell ref="BH254:BL254"/>
    <mergeCell ref="AJ254:BB254"/>
    <mergeCell ref="BH256:BL256"/>
    <mergeCell ref="AE256:AI256"/>
    <mergeCell ref="Z254:AD254"/>
    <mergeCell ref="Z257:AD257"/>
    <mergeCell ref="AE257:AI257"/>
    <mergeCell ref="Z256:AD256"/>
    <mergeCell ref="AJ252:BB252"/>
    <mergeCell ref="BC252:BG252"/>
    <mergeCell ref="AE252:AI252"/>
    <mergeCell ref="AE254:AI254"/>
    <mergeCell ref="AE255:AI255"/>
    <mergeCell ref="B253:T253"/>
    <mergeCell ref="U253:Y253"/>
    <mergeCell ref="Z253:AD253"/>
    <mergeCell ref="AE253:AI253"/>
    <mergeCell ref="AJ253:BB253"/>
    <mergeCell ref="BC253:BG253"/>
    <mergeCell ref="BH252:BL252"/>
    <mergeCell ref="BC251:BG251"/>
    <mergeCell ref="BH251:BL251"/>
    <mergeCell ref="AJ251:BB251"/>
    <mergeCell ref="AE250:AI250"/>
    <mergeCell ref="AJ249:BB250"/>
    <mergeCell ref="BC249:BQ249"/>
    <mergeCell ref="BC250:BG250"/>
    <mergeCell ref="BH250:BL250"/>
    <mergeCell ref="AE251:AI251"/>
    <mergeCell ref="B254:T254"/>
    <mergeCell ref="U254:Y254"/>
    <mergeCell ref="B257:T257"/>
    <mergeCell ref="B258:T258"/>
    <mergeCell ref="U258:Y258"/>
    <mergeCell ref="B262:T262"/>
    <mergeCell ref="U259:Y259"/>
    <mergeCell ref="U262:Y262"/>
    <mergeCell ref="B256:T256"/>
    <mergeCell ref="U256:Y256"/>
    <mergeCell ref="B249:T250"/>
    <mergeCell ref="B251:T251"/>
    <mergeCell ref="U251:Y251"/>
    <mergeCell ref="U250:Y250"/>
    <mergeCell ref="U249:AI249"/>
    <mergeCell ref="B252:T252"/>
    <mergeCell ref="U252:Y252"/>
    <mergeCell ref="Z252:AD252"/>
    <mergeCell ref="Z251:AD251"/>
    <mergeCell ref="Z250:AD250"/>
    <mergeCell ref="B263:T263"/>
    <mergeCell ref="Z266:AD266"/>
    <mergeCell ref="U263:Y263"/>
    <mergeCell ref="Z267:AD267"/>
    <mergeCell ref="B264:T264"/>
    <mergeCell ref="U264:Y264"/>
    <mergeCell ref="Z264:AD264"/>
    <mergeCell ref="B265:T265"/>
    <mergeCell ref="U265:Y265"/>
    <mergeCell ref="AJ260:BB260"/>
    <mergeCell ref="Z263:AD263"/>
    <mergeCell ref="AE266:AI266"/>
    <mergeCell ref="Z262:AD262"/>
    <mergeCell ref="Z265:AD265"/>
    <mergeCell ref="AE265:AI265"/>
    <mergeCell ref="AJ266:BB266"/>
    <mergeCell ref="AJ265:BB265"/>
    <mergeCell ref="BH269:BL269"/>
    <mergeCell ref="AE271:AI271"/>
    <mergeCell ref="AJ267:BB267"/>
    <mergeCell ref="AJ268:BB268"/>
    <mergeCell ref="AE274:AI274"/>
    <mergeCell ref="BC270:BG270"/>
    <mergeCell ref="AE269:AI269"/>
    <mergeCell ref="BC267:BG267"/>
    <mergeCell ref="AJ274:BB274"/>
    <mergeCell ref="BC274:BG274"/>
    <mergeCell ref="U273:Y273"/>
    <mergeCell ref="Z273:AD273"/>
    <mergeCell ref="B274:T274"/>
    <mergeCell ref="B271:T271"/>
    <mergeCell ref="U271:Y271"/>
    <mergeCell ref="U274:Y274"/>
    <mergeCell ref="Z274:AD274"/>
    <mergeCell ref="Z271:AD271"/>
    <mergeCell ref="B273:T273"/>
    <mergeCell ref="U276:Y276"/>
    <mergeCell ref="Z276:AD276"/>
    <mergeCell ref="U275:Y275"/>
    <mergeCell ref="B276:T276"/>
    <mergeCell ref="B277:T277"/>
    <mergeCell ref="B279:T279"/>
    <mergeCell ref="B275:T275"/>
    <mergeCell ref="U279:Y279"/>
    <mergeCell ref="Z279:AD279"/>
    <mergeCell ref="AE279:AI279"/>
    <mergeCell ref="Z277:AD277"/>
    <mergeCell ref="B278:T278"/>
    <mergeCell ref="U278:Y278"/>
    <mergeCell ref="Z278:AD278"/>
    <mergeCell ref="AE278:AI278"/>
    <mergeCell ref="B281:T281"/>
    <mergeCell ref="AE281:AI281"/>
    <mergeCell ref="AE280:AI280"/>
    <mergeCell ref="U280:Y280"/>
    <mergeCell ref="Z280:AD280"/>
    <mergeCell ref="U281:Y281"/>
    <mergeCell ref="Z281:AD281"/>
    <mergeCell ref="B280:T280"/>
    <mergeCell ref="AE284:AI284"/>
    <mergeCell ref="Z283:AD283"/>
    <mergeCell ref="AE283:AI283"/>
    <mergeCell ref="B290:I290"/>
    <mergeCell ref="J290:S290"/>
    <mergeCell ref="T290:AC290"/>
    <mergeCell ref="B289:I289"/>
    <mergeCell ref="J289:S289"/>
    <mergeCell ref="U283:Y283"/>
    <mergeCell ref="B283:T283"/>
    <mergeCell ref="AO295:BA295"/>
    <mergeCell ref="BB295:BN295"/>
    <mergeCell ref="BH289:BQ289"/>
    <mergeCell ref="AN290:AW290"/>
    <mergeCell ref="AX290:BG290"/>
    <mergeCell ref="BH290:BQ290"/>
    <mergeCell ref="AO294:BA294"/>
    <mergeCell ref="BB294:BN294"/>
    <mergeCell ref="AD289:AM289"/>
    <mergeCell ref="BC280:BG280"/>
    <mergeCell ref="AD288:AM288"/>
    <mergeCell ref="Z282:AD282"/>
    <mergeCell ref="AE282:AI282"/>
    <mergeCell ref="AX289:BG289"/>
    <mergeCell ref="AN289:AW289"/>
    <mergeCell ref="T289:AC289"/>
    <mergeCell ref="U284:Y284"/>
    <mergeCell ref="Z284:AD284"/>
    <mergeCell ref="BM278:BQ278"/>
    <mergeCell ref="AJ279:BB279"/>
    <mergeCell ref="AN288:AW288"/>
    <mergeCell ref="AD290:AM290"/>
    <mergeCell ref="AB294:AN294"/>
    <mergeCell ref="AB295:AN295"/>
    <mergeCell ref="BH288:BQ288"/>
    <mergeCell ref="AX288:BG288"/>
    <mergeCell ref="BM280:BQ280"/>
    <mergeCell ref="BM279:BQ279"/>
    <mergeCell ref="BH278:BL278"/>
    <mergeCell ref="AJ280:BB280"/>
    <mergeCell ref="BC279:BG279"/>
    <mergeCell ref="BH279:BL279"/>
    <mergeCell ref="BH276:BL276"/>
    <mergeCell ref="BH280:BL280"/>
    <mergeCell ref="AJ277:BB277"/>
    <mergeCell ref="BC277:BG277"/>
    <mergeCell ref="BC276:BG276"/>
    <mergeCell ref="U257:Y257"/>
    <mergeCell ref="BC278:BG278"/>
    <mergeCell ref="AJ276:BB276"/>
    <mergeCell ref="U269:Y269"/>
    <mergeCell ref="AE272:AI272"/>
    <mergeCell ref="Z275:AD275"/>
    <mergeCell ref="AE259:AI259"/>
    <mergeCell ref="U277:Y277"/>
    <mergeCell ref="AE277:AI277"/>
    <mergeCell ref="AJ278:BB278"/>
    <mergeCell ref="AU247:BQ247"/>
    <mergeCell ref="AY293:BN293"/>
    <mergeCell ref="B255:T255"/>
    <mergeCell ref="B260:T260"/>
    <mergeCell ref="AJ255:BB255"/>
    <mergeCell ref="U255:Y255"/>
    <mergeCell ref="Z255:AD255"/>
    <mergeCell ref="U260:Y260"/>
    <mergeCell ref="Z260:AD260"/>
    <mergeCell ref="AE260:AI260"/>
    <mergeCell ref="AP242:AU242"/>
    <mergeCell ref="BT242:BY242"/>
    <mergeCell ref="AV242:BA242"/>
    <mergeCell ref="BB242:BG242"/>
    <mergeCell ref="BH242:BM242"/>
    <mergeCell ref="BN242:BS242"/>
    <mergeCell ref="BB241:BG241"/>
    <mergeCell ref="BH241:BM241"/>
    <mergeCell ref="BN241:BS241"/>
    <mergeCell ref="BT241:BY241"/>
    <mergeCell ref="I242:K242"/>
    <mergeCell ref="L242:Q242"/>
    <mergeCell ref="R242:W242"/>
    <mergeCell ref="X242:AC242"/>
    <mergeCell ref="AD242:AI242"/>
    <mergeCell ref="AJ242:AO242"/>
    <mergeCell ref="BN240:BS240"/>
    <mergeCell ref="BT240:BY240"/>
    <mergeCell ref="I241:K241"/>
    <mergeCell ref="L241:Q241"/>
    <mergeCell ref="R241:W241"/>
    <mergeCell ref="X241:AC241"/>
    <mergeCell ref="AD241:AI241"/>
    <mergeCell ref="AJ241:AO241"/>
    <mergeCell ref="AP241:AU241"/>
    <mergeCell ref="AV241:BA241"/>
    <mergeCell ref="BN239:BS239"/>
    <mergeCell ref="BT239:BY239"/>
    <mergeCell ref="I240:K240"/>
    <mergeCell ref="L240:Q240"/>
    <mergeCell ref="R240:W240"/>
    <mergeCell ref="X240:AC240"/>
    <mergeCell ref="AD240:AI240"/>
    <mergeCell ref="AJ240:AO240"/>
    <mergeCell ref="AP240:AU240"/>
    <mergeCell ref="AV240:BA240"/>
    <mergeCell ref="BN238:BS238"/>
    <mergeCell ref="BT238:BY238"/>
    <mergeCell ref="I239:K239"/>
    <mergeCell ref="L239:Q239"/>
    <mergeCell ref="R239:W239"/>
    <mergeCell ref="X239:AC239"/>
    <mergeCell ref="AD239:AI239"/>
    <mergeCell ref="AJ239:AO239"/>
    <mergeCell ref="AP239:AU239"/>
    <mergeCell ref="AV239:BA239"/>
    <mergeCell ref="BN237:BS237"/>
    <mergeCell ref="BT237:BY237"/>
    <mergeCell ref="I238:K238"/>
    <mergeCell ref="L238:Q238"/>
    <mergeCell ref="R238:W238"/>
    <mergeCell ref="X238:AC238"/>
    <mergeCell ref="AD238:AI238"/>
    <mergeCell ref="AJ238:AO238"/>
    <mergeCell ref="AP238:AU238"/>
    <mergeCell ref="AV238:BA238"/>
    <mergeCell ref="B238:H240"/>
    <mergeCell ref="X237:AC237"/>
    <mergeCell ref="AD237:AI237"/>
    <mergeCell ref="BH237:BM237"/>
    <mergeCell ref="BB238:BG238"/>
    <mergeCell ref="BH238:BM238"/>
    <mergeCell ref="BB239:BG239"/>
    <mergeCell ref="BH239:BM239"/>
    <mergeCell ref="BB240:BG240"/>
    <mergeCell ref="BH240:BM240"/>
    <mergeCell ref="AP237:AU237"/>
    <mergeCell ref="AV237:BA237"/>
    <mergeCell ref="BB237:BG237"/>
    <mergeCell ref="B235:H237"/>
    <mergeCell ref="I237:K237"/>
    <mergeCell ref="L237:Q237"/>
    <mergeCell ref="R237:W237"/>
    <mergeCell ref="AJ237:AO237"/>
    <mergeCell ref="BB236:BG236"/>
    <mergeCell ref="I236:K236"/>
    <mergeCell ref="BH236:BM236"/>
    <mergeCell ref="BN236:BS236"/>
    <mergeCell ref="BT236:BY236"/>
    <mergeCell ref="AD236:AI236"/>
    <mergeCell ref="AJ236:AO236"/>
    <mergeCell ref="AP236:AU236"/>
    <mergeCell ref="AV236:BA236"/>
    <mergeCell ref="BH235:BM235"/>
    <mergeCell ref="BN235:BS235"/>
    <mergeCell ref="BT235:BY235"/>
    <mergeCell ref="BN234:BS234"/>
    <mergeCell ref="BT234:BY234"/>
    <mergeCell ref="L236:Q236"/>
    <mergeCell ref="R236:W236"/>
    <mergeCell ref="X236:AC236"/>
    <mergeCell ref="BB235:BG235"/>
    <mergeCell ref="AD235:AI235"/>
    <mergeCell ref="AV234:BA234"/>
    <mergeCell ref="BB234:BG234"/>
    <mergeCell ref="I235:K235"/>
    <mergeCell ref="L235:Q235"/>
    <mergeCell ref="R235:W235"/>
    <mergeCell ref="X235:AC235"/>
    <mergeCell ref="AJ235:AO235"/>
    <mergeCell ref="AP235:AU235"/>
    <mergeCell ref="AV235:BA235"/>
    <mergeCell ref="AV233:BA233"/>
    <mergeCell ref="BB233:BG233"/>
    <mergeCell ref="BT233:BY233"/>
    <mergeCell ref="I234:K234"/>
    <mergeCell ref="L234:Q234"/>
    <mergeCell ref="R234:W234"/>
    <mergeCell ref="X234:AC234"/>
    <mergeCell ref="AD234:AI234"/>
    <mergeCell ref="AJ234:AO234"/>
    <mergeCell ref="AP234:AU234"/>
    <mergeCell ref="AV232:BA232"/>
    <mergeCell ref="BB232:BG232"/>
    <mergeCell ref="BT232:BY232"/>
    <mergeCell ref="I233:K233"/>
    <mergeCell ref="L233:Q233"/>
    <mergeCell ref="R233:W233"/>
    <mergeCell ref="X233:AC233"/>
    <mergeCell ref="AD233:AI233"/>
    <mergeCell ref="AJ233:AO233"/>
    <mergeCell ref="AP233:AU233"/>
    <mergeCell ref="BN233:BS233"/>
    <mergeCell ref="BH234:BM234"/>
    <mergeCell ref="BT231:BY231"/>
    <mergeCell ref="I232:K232"/>
    <mergeCell ref="L232:Q232"/>
    <mergeCell ref="R232:W232"/>
    <mergeCell ref="X232:AC232"/>
    <mergeCell ref="AD232:AI232"/>
    <mergeCell ref="AJ232:AO232"/>
    <mergeCell ref="AP232:AU232"/>
    <mergeCell ref="BB231:BG231"/>
    <mergeCell ref="BH231:BM231"/>
    <mergeCell ref="BN231:BS231"/>
    <mergeCell ref="B229:H231"/>
    <mergeCell ref="B232:H234"/>
    <mergeCell ref="X231:AC231"/>
    <mergeCell ref="AD231:AI231"/>
    <mergeCell ref="BH232:BM232"/>
    <mergeCell ref="BN232:BS232"/>
    <mergeCell ref="BH233:BM233"/>
    <mergeCell ref="I231:K231"/>
    <mergeCell ref="L231:Q231"/>
    <mergeCell ref="R231:W231"/>
    <mergeCell ref="AJ231:AO231"/>
    <mergeCell ref="AP231:AU231"/>
    <mergeCell ref="AV231:BA231"/>
    <mergeCell ref="AP230:AU230"/>
    <mergeCell ref="AV230:BA230"/>
    <mergeCell ref="BB230:BG230"/>
    <mergeCell ref="BH230:BM230"/>
    <mergeCell ref="BN230:BS230"/>
    <mergeCell ref="BT230:BY230"/>
    <mergeCell ref="BB229:BG229"/>
    <mergeCell ref="BH229:BM229"/>
    <mergeCell ref="BN229:BS229"/>
    <mergeCell ref="BT229:BY229"/>
    <mergeCell ref="I230:K230"/>
    <mergeCell ref="L230:Q230"/>
    <mergeCell ref="R230:W230"/>
    <mergeCell ref="X230:AC230"/>
    <mergeCell ref="AD230:AI230"/>
    <mergeCell ref="AJ230:AO230"/>
    <mergeCell ref="BN228:BS228"/>
    <mergeCell ref="BT228:BY228"/>
    <mergeCell ref="I229:K229"/>
    <mergeCell ref="L229:Q229"/>
    <mergeCell ref="R229:W229"/>
    <mergeCell ref="X229:AC229"/>
    <mergeCell ref="AD229:AI229"/>
    <mergeCell ref="AJ229:AO229"/>
    <mergeCell ref="AP229:AU229"/>
    <mergeCell ref="AV229:BA229"/>
    <mergeCell ref="BN227:BS227"/>
    <mergeCell ref="BT227:BY227"/>
    <mergeCell ref="I228:K228"/>
    <mergeCell ref="L228:Q228"/>
    <mergeCell ref="R228:W228"/>
    <mergeCell ref="X228:AC228"/>
    <mergeCell ref="AD228:AI228"/>
    <mergeCell ref="AJ228:AO228"/>
    <mergeCell ref="AP228:AU228"/>
    <mergeCell ref="AV228:BA228"/>
    <mergeCell ref="BN226:BS226"/>
    <mergeCell ref="BT226:BY226"/>
    <mergeCell ref="I227:K227"/>
    <mergeCell ref="L227:Q227"/>
    <mergeCell ref="R227:W227"/>
    <mergeCell ref="X227:AC227"/>
    <mergeCell ref="AD227:AI227"/>
    <mergeCell ref="AJ227:AO227"/>
    <mergeCell ref="AP227:AU227"/>
    <mergeCell ref="AV227:BA227"/>
    <mergeCell ref="BN225:BS225"/>
    <mergeCell ref="BT225:BY225"/>
    <mergeCell ref="I226:K226"/>
    <mergeCell ref="L226:Q226"/>
    <mergeCell ref="R226:W226"/>
    <mergeCell ref="X226:AC226"/>
    <mergeCell ref="AD226:AI226"/>
    <mergeCell ref="AJ226:AO226"/>
    <mergeCell ref="AP226:AU226"/>
    <mergeCell ref="AV226:BA226"/>
    <mergeCell ref="B226:H228"/>
    <mergeCell ref="X225:AC225"/>
    <mergeCell ref="AD225:AI225"/>
    <mergeCell ref="BH225:BM225"/>
    <mergeCell ref="BB226:BG226"/>
    <mergeCell ref="BH226:BM226"/>
    <mergeCell ref="BB227:BG227"/>
    <mergeCell ref="BH227:BM227"/>
    <mergeCell ref="BB228:BG228"/>
    <mergeCell ref="BH228:BM228"/>
    <mergeCell ref="AP225:AU225"/>
    <mergeCell ref="AV225:BA225"/>
    <mergeCell ref="BB225:BG225"/>
    <mergeCell ref="B223:H225"/>
    <mergeCell ref="I225:K225"/>
    <mergeCell ref="L225:Q225"/>
    <mergeCell ref="R225:W225"/>
    <mergeCell ref="AJ225:AO225"/>
    <mergeCell ref="BB224:BG224"/>
    <mergeCell ref="I224:K224"/>
    <mergeCell ref="BN224:BS224"/>
    <mergeCell ref="BT224:BY224"/>
    <mergeCell ref="AD224:AI224"/>
    <mergeCell ref="AJ224:AO224"/>
    <mergeCell ref="AP224:AU224"/>
    <mergeCell ref="AV224:BA224"/>
    <mergeCell ref="BN223:BS223"/>
    <mergeCell ref="BT223:BY223"/>
    <mergeCell ref="BN222:BS222"/>
    <mergeCell ref="BT222:BY222"/>
    <mergeCell ref="L224:Q224"/>
    <mergeCell ref="R224:W224"/>
    <mergeCell ref="X224:AC224"/>
    <mergeCell ref="BB223:BG223"/>
    <mergeCell ref="AD223:AI223"/>
    <mergeCell ref="BH224:BM224"/>
    <mergeCell ref="BB222:BG222"/>
    <mergeCell ref="I223:K223"/>
    <mergeCell ref="L223:Q223"/>
    <mergeCell ref="R223:W223"/>
    <mergeCell ref="X223:AC223"/>
    <mergeCell ref="BH223:BM223"/>
    <mergeCell ref="AP223:AU223"/>
    <mergeCell ref="AV223:BA223"/>
    <mergeCell ref="AJ223:AO223"/>
    <mergeCell ref="BH222:BM222"/>
    <mergeCell ref="BB221:BG221"/>
    <mergeCell ref="BT221:BY221"/>
    <mergeCell ref="I222:K222"/>
    <mergeCell ref="L222:Q222"/>
    <mergeCell ref="R222:W222"/>
    <mergeCell ref="X222:AC222"/>
    <mergeCell ref="AD222:AI222"/>
    <mergeCell ref="AJ222:AO222"/>
    <mergeCell ref="AP222:AU222"/>
    <mergeCell ref="AV222:BA222"/>
    <mergeCell ref="BH219:BM219"/>
    <mergeCell ref="BT220:BY220"/>
    <mergeCell ref="I221:K221"/>
    <mergeCell ref="L221:Q221"/>
    <mergeCell ref="R221:W221"/>
    <mergeCell ref="X221:AC221"/>
    <mergeCell ref="AD221:AI221"/>
    <mergeCell ref="AJ221:AO221"/>
    <mergeCell ref="AP221:AU221"/>
    <mergeCell ref="AV221:BA221"/>
    <mergeCell ref="BB220:BG220"/>
    <mergeCell ref="BT219:BY219"/>
    <mergeCell ref="I220:K220"/>
    <mergeCell ref="L220:Q220"/>
    <mergeCell ref="R220:W220"/>
    <mergeCell ref="X220:AC220"/>
    <mergeCell ref="AD220:AI220"/>
    <mergeCell ref="AJ220:AO220"/>
    <mergeCell ref="AP220:AU220"/>
    <mergeCell ref="AV220:BA220"/>
    <mergeCell ref="BB219:BG219"/>
    <mergeCell ref="BN219:BS219"/>
    <mergeCell ref="B220:H222"/>
    <mergeCell ref="B217:H219"/>
    <mergeCell ref="X219:AC219"/>
    <mergeCell ref="AD219:AI219"/>
    <mergeCell ref="BH220:BM220"/>
    <mergeCell ref="BN220:BS220"/>
    <mergeCell ref="BH221:BM221"/>
    <mergeCell ref="BN221:BS221"/>
    <mergeCell ref="I219:K219"/>
    <mergeCell ref="L219:Q219"/>
    <mergeCell ref="R219:W219"/>
    <mergeCell ref="AJ219:AO219"/>
    <mergeCell ref="AP219:AU219"/>
    <mergeCell ref="AV219:BA219"/>
    <mergeCell ref="AJ218:AO218"/>
    <mergeCell ref="AP218:AU218"/>
    <mergeCell ref="AV218:BA218"/>
    <mergeCell ref="BB218:BG218"/>
    <mergeCell ref="BN218:BS218"/>
    <mergeCell ref="BT218:BY218"/>
    <mergeCell ref="BH218:BM218"/>
    <mergeCell ref="AV217:BA217"/>
    <mergeCell ref="BB217:BG217"/>
    <mergeCell ref="BH217:BM217"/>
    <mergeCell ref="BN217:BS217"/>
    <mergeCell ref="BT217:BY217"/>
    <mergeCell ref="I218:K218"/>
    <mergeCell ref="L218:Q218"/>
    <mergeCell ref="R218:W218"/>
    <mergeCell ref="X218:AC218"/>
    <mergeCell ref="AD218:AI218"/>
    <mergeCell ref="BH216:BM216"/>
    <mergeCell ref="BN216:BS216"/>
    <mergeCell ref="BT216:BY216"/>
    <mergeCell ref="I217:K217"/>
    <mergeCell ref="L217:Q217"/>
    <mergeCell ref="R217:W217"/>
    <mergeCell ref="X217:AC217"/>
    <mergeCell ref="AD217:AI217"/>
    <mergeCell ref="AJ217:AO217"/>
    <mergeCell ref="AP217:AU217"/>
    <mergeCell ref="BT215:BY215"/>
    <mergeCell ref="I216:K216"/>
    <mergeCell ref="L216:Q216"/>
    <mergeCell ref="R216:W216"/>
    <mergeCell ref="X216:AC216"/>
    <mergeCell ref="AD216:AI216"/>
    <mergeCell ref="AJ216:AO216"/>
    <mergeCell ref="AP216:AU216"/>
    <mergeCell ref="AV216:BA216"/>
    <mergeCell ref="BB216:BG216"/>
    <mergeCell ref="AJ215:AO215"/>
    <mergeCell ref="AP215:AU215"/>
    <mergeCell ref="AV215:BA215"/>
    <mergeCell ref="BB215:BG215"/>
    <mergeCell ref="BH215:BM215"/>
    <mergeCell ref="BN215:BS215"/>
    <mergeCell ref="AV214:BA214"/>
    <mergeCell ref="BB214:BG214"/>
    <mergeCell ref="BH214:BM214"/>
    <mergeCell ref="BN214:BS214"/>
    <mergeCell ref="BT214:BY214"/>
    <mergeCell ref="I215:K215"/>
    <mergeCell ref="L215:Q215"/>
    <mergeCell ref="R215:W215"/>
    <mergeCell ref="X215:AC215"/>
    <mergeCell ref="AD215:AI215"/>
    <mergeCell ref="BH213:BM213"/>
    <mergeCell ref="BN213:BS213"/>
    <mergeCell ref="BT213:BY213"/>
    <mergeCell ref="I214:K214"/>
    <mergeCell ref="L214:Q214"/>
    <mergeCell ref="R214:W214"/>
    <mergeCell ref="X214:AC214"/>
    <mergeCell ref="AD214:AI214"/>
    <mergeCell ref="AJ214:AO214"/>
    <mergeCell ref="AP214:AU214"/>
    <mergeCell ref="X213:AC213"/>
    <mergeCell ref="AD213:AI213"/>
    <mergeCell ref="AJ213:AO213"/>
    <mergeCell ref="AP213:AU213"/>
    <mergeCell ref="AV213:BA213"/>
    <mergeCell ref="BB213:BG213"/>
    <mergeCell ref="L213:Q213"/>
    <mergeCell ref="R213:W213"/>
    <mergeCell ref="L199:Q199"/>
    <mergeCell ref="L200:Q200"/>
    <mergeCell ref="L201:Q201"/>
    <mergeCell ref="L202:Q202"/>
    <mergeCell ref="L208:Q208"/>
    <mergeCell ref="L203:Q203"/>
    <mergeCell ref="L204:Q204"/>
    <mergeCell ref="L205:Q205"/>
    <mergeCell ref="BH211:BM211"/>
    <mergeCell ref="BN211:BS211"/>
    <mergeCell ref="BT211:BY211"/>
    <mergeCell ref="L182:Q182"/>
    <mergeCell ref="L183:Q183"/>
    <mergeCell ref="L187:Q187"/>
    <mergeCell ref="L188:Q188"/>
    <mergeCell ref="L189:Q189"/>
    <mergeCell ref="L190:Q190"/>
    <mergeCell ref="L191:Q191"/>
    <mergeCell ref="I210:K210"/>
    <mergeCell ref="AD211:AI211"/>
    <mergeCell ref="AJ211:AO211"/>
    <mergeCell ref="AP211:AU211"/>
    <mergeCell ref="AV211:BA211"/>
    <mergeCell ref="BB211:BG211"/>
    <mergeCell ref="I211:K211"/>
    <mergeCell ref="X210:AC210"/>
    <mergeCell ref="X211:AC211"/>
    <mergeCell ref="BN209:BS209"/>
    <mergeCell ref="BT209:BY209"/>
    <mergeCell ref="AD210:AI210"/>
    <mergeCell ref="AJ210:AO210"/>
    <mergeCell ref="AP210:AU210"/>
    <mergeCell ref="AV210:BA210"/>
    <mergeCell ref="BB210:BG210"/>
    <mergeCell ref="BH210:BM210"/>
    <mergeCell ref="BN210:BS210"/>
    <mergeCell ref="BT210:BY210"/>
    <mergeCell ref="B209:H211"/>
    <mergeCell ref="I209:K209"/>
    <mergeCell ref="BN208:BS208"/>
    <mergeCell ref="BT208:BY208"/>
    <mergeCell ref="AD209:AI209"/>
    <mergeCell ref="AJ209:AO209"/>
    <mergeCell ref="AP209:AU209"/>
    <mergeCell ref="AV209:BA209"/>
    <mergeCell ref="BB209:BG209"/>
    <mergeCell ref="BH209:BM209"/>
    <mergeCell ref="I208:K208"/>
    <mergeCell ref="BH207:BM207"/>
    <mergeCell ref="BN207:BS207"/>
    <mergeCell ref="BT207:BY207"/>
    <mergeCell ref="AD208:AI208"/>
    <mergeCell ref="AJ208:AO208"/>
    <mergeCell ref="AP208:AU208"/>
    <mergeCell ref="AV208:BA208"/>
    <mergeCell ref="BB208:BG208"/>
    <mergeCell ref="BH208:BM208"/>
    <mergeCell ref="I207:K207"/>
    <mergeCell ref="AD207:AI207"/>
    <mergeCell ref="AJ207:AO207"/>
    <mergeCell ref="AP207:AU207"/>
    <mergeCell ref="AV207:BA207"/>
    <mergeCell ref="BB207:BG207"/>
    <mergeCell ref="X207:AC207"/>
    <mergeCell ref="AP206:AU206"/>
    <mergeCell ref="AV206:BA206"/>
    <mergeCell ref="BB205:BG205"/>
    <mergeCell ref="BH205:BM205"/>
    <mergeCell ref="BN205:BS205"/>
    <mergeCell ref="BT205:BY205"/>
    <mergeCell ref="BB206:BG206"/>
    <mergeCell ref="BH206:BM206"/>
    <mergeCell ref="BN206:BS206"/>
    <mergeCell ref="BT206:BY206"/>
    <mergeCell ref="BN204:BS204"/>
    <mergeCell ref="BT204:BY204"/>
    <mergeCell ref="B206:H208"/>
    <mergeCell ref="I206:K206"/>
    <mergeCell ref="AD205:AI205"/>
    <mergeCell ref="AJ205:AO205"/>
    <mergeCell ref="AP205:AU205"/>
    <mergeCell ref="AV205:BA205"/>
    <mergeCell ref="AD206:AI206"/>
    <mergeCell ref="AJ206:AO206"/>
    <mergeCell ref="AD204:AI204"/>
    <mergeCell ref="AJ204:AO204"/>
    <mergeCell ref="AP204:AU204"/>
    <mergeCell ref="AV204:BA204"/>
    <mergeCell ref="BB204:BG204"/>
    <mergeCell ref="BH204:BM204"/>
    <mergeCell ref="BH202:BM202"/>
    <mergeCell ref="BN202:BS202"/>
    <mergeCell ref="BT202:BY202"/>
    <mergeCell ref="BB203:BG203"/>
    <mergeCell ref="BH203:BM203"/>
    <mergeCell ref="BN203:BS203"/>
    <mergeCell ref="BT203:BY203"/>
    <mergeCell ref="AV202:BA202"/>
    <mergeCell ref="BB202:BG202"/>
    <mergeCell ref="AD203:AI203"/>
    <mergeCell ref="AJ203:AO203"/>
    <mergeCell ref="AP203:AU203"/>
    <mergeCell ref="AV203:BA203"/>
    <mergeCell ref="BN200:BS200"/>
    <mergeCell ref="BT200:BY200"/>
    <mergeCell ref="BB201:BG201"/>
    <mergeCell ref="BH201:BM201"/>
    <mergeCell ref="BN201:BS201"/>
    <mergeCell ref="BT201:BY201"/>
    <mergeCell ref="BB200:BG200"/>
    <mergeCell ref="BH200:BM200"/>
    <mergeCell ref="AD201:AI201"/>
    <mergeCell ref="AJ201:AO201"/>
    <mergeCell ref="AP201:AU201"/>
    <mergeCell ref="AV201:BA201"/>
    <mergeCell ref="AD200:AI200"/>
    <mergeCell ref="AJ200:AO200"/>
    <mergeCell ref="BT199:BY199"/>
    <mergeCell ref="B203:H205"/>
    <mergeCell ref="I203:K203"/>
    <mergeCell ref="AP200:AU200"/>
    <mergeCell ref="AV200:BA200"/>
    <mergeCell ref="I204:K204"/>
    <mergeCell ref="AD202:AI202"/>
    <mergeCell ref="AJ202:AO202"/>
    <mergeCell ref="AP202:AU202"/>
    <mergeCell ref="B200:H202"/>
    <mergeCell ref="AD199:AI199"/>
    <mergeCell ref="AJ199:AO199"/>
    <mergeCell ref="AP199:AU199"/>
    <mergeCell ref="AV199:BA199"/>
    <mergeCell ref="BH198:BM198"/>
    <mergeCell ref="BN198:BS198"/>
    <mergeCell ref="BB199:BG199"/>
    <mergeCell ref="BH199:BM199"/>
    <mergeCell ref="BN199:BS199"/>
    <mergeCell ref="BT197:BY197"/>
    <mergeCell ref="AD198:AI198"/>
    <mergeCell ref="AJ198:AO198"/>
    <mergeCell ref="AP198:AU198"/>
    <mergeCell ref="AV198:BA198"/>
    <mergeCell ref="BB198:BG198"/>
    <mergeCell ref="BT198:BY198"/>
    <mergeCell ref="AD197:AI197"/>
    <mergeCell ref="AJ197:AO197"/>
    <mergeCell ref="AV197:BA197"/>
    <mergeCell ref="BB197:BG197"/>
    <mergeCell ref="BH197:BM197"/>
    <mergeCell ref="BT195:BY195"/>
    <mergeCell ref="AD196:AI196"/>
    <mergeCell ref="AJ196:AO196"/>
    <mergeCell ref="AP196:AU196"/>
    <mergeCell ref="AV196:BA196"/>
    <mergeCell ref="BB196:BG196"/>
    <mergeCell ref="BN197:BS197"/>
    <mergeCell ref="BH196:BM196"/>
    <mergeCell ref="BN196:BS196"/>
    <mergeCell ref="BT196:BY196"/>
    <mergeCell ref="BN194:BS194"/>
    <mergeCell ref="BT194:BY194"/>
    <mergeCell ref="AD195:AI195"/>
    <mergeCell ref="AJ195:AO195"/>
    <mergeCell ref="AP195:AU195"/>
    <mergeCell ref="AV195:BA195"/>
    <mergeCell ref="BB195:BG195"/>
    <mergeCell ref="BH195:BM195"/>
    <mergeCell ref="BN195:BS195"/>
    <mergeCell ref="AD194:AI194"/>
    <mergeCell ref="AJ194:AO194"/>
    <mergeCell ref="AP194:AU194"/>
    <mergeCell ref="AV194:BA194"/>
    <mergeCell ref="BB194:BG194"/>
    <mergeCell ref="BH194:BM194"/>
    <mergeCell ref="BB192:BG192"/>
    <mergeCell ref="BH192:BM192"/>
    <mergeCell ref="BN192:BS192"/>
    <mergeCell ref="BT192:BY192"/>
    <mergeCell ref="BB193:BG193"/>
    <mergeCell ref="BH193:BM193"/>
    <mergeCell ref="BN193:BS193"/>
    <mergeCell ref="BT193:BY193"/>
    <mergeCell ref="I197:K197"/>
    <mergeCell ref="AD192:AI192"/>
    <mergeCell ref="AJ192:AO192"/>
    <mergeCell ref="AP192:AU192"/>
    <mergeCell ref="AV192:BA192"/>
    <mergeCell ref="AD193:AI193"/>
    <mergeCell ref="AJ193:AO193"/>
    <mergeCell ref="AP193:AU193"/>
    <mergeCell ref="AV193:BA193"/>
    <mergeCell ref="AP197:AU197"/>
    <mergeCell ref="BN190:BS190"/>
    <mergeCell ref="BT190:BY190"/>
    <mergeCell ref="AD191:AI191"/>
    <mergeCell ref="AJ191:AO191"/>
    <mergeCell ref="AP191:AU191"/>
    <mergeCell ref="AV191:BA191"/>
    <mergeCell ref="BB191:BG191"/>
    <mergeCell ref="BH191:BM191"/>
    <mergeCell ref="BN191:BS191"/>
    <mergeCell ref="BT191:BY191"/>
    <mergeCell ref="AD190:AI190"/>
    <mergeCell ref="AJ190:AO190"/>
    <mergeCell ref="AP190:AU190"/>
    <mergeCell ref="AV190:BA190"/>
    <mergeCell ref="BB190:BG190"/>
    <mergeCell ref="BH190:BM190"/>
    <mergeCell ref="BN188:BS188"/>
    <mergeCell ref="BT188:BY188"/>
    <mergeCell ref="AD189:AI189"/>
    <mergeCell ref="AJ189:AO189"/>
    <mergeCell ref="AP189:AU189"/>
    <mergeCell ref="AV189:BA189"/>
    <mergeCell ref="BB189:BG189"/>
    <mergeCell ref="BH189:BM189"/>
    <mergeCell ref="BN189:BS189"/>
    <mergeCell ref="BT189:BY189"/>
    <mergeCell ref="AD188:AI188"/>
    <mergeCell ref="AJ188:AO188"/>
    <mergeCell ref="AP188:AU188"/>
    <mergeCell ref="AV188:BA188"/>
    <mergeCell ref="BB188:BG188"/>
    <mergeCell ref="BH188:BM188"/>
    <mergeCell ref="BB187:BG187"/>
    <mergeCell ref="BH187:BM187"/>
    <mergeCell ref="BN187:BS187"/>
    <mergeCell ref="BT187:BY187"/>
    <mergeCell ref="R186:W186"/>
    <mergeCell ref="R185:W185"/>
    <mergeCell ref="AD187:AI187"/>
    <mergeCell ref="AJ187:AO187"/>
    <mergeCell ref="AP187:AU187"/>
    <mergeCell ref="AV187:BA187"/>
    <mergeCell ref="AV185:BA185"/>
    <mergeCell ref="AP185:AU185"/>
    <mergeCell ref="AJ185:AO185"/>
    <mergeCell ref="AD186:AI186"/>
    <mergeCell ref="BB184:BG184"/>
    <mergeCell ref="BH184:BM184"/>
    <mergeCell ref="AJ184:AO184"/>
    <mergeCell ref="AP184:AU184"/>
    <mergeCell ref="AV184:BA184"/>
    <mergeCell ref="AJ186:AO186"/>
    <mergeCell ref="BN184:BS184"/>
    <mergeCell ref="BT184:BY184"/>
    <mergeCell ref="BT185:BY185"/>
    <mergeCell ref="BN185:BS185"/>
    <mergeCell ref="BH185:BM185"/>
    <mergeCell ref="BB185:BG185"/>
    <mergeCell ref="BT186:BY186"/>
    <mergeCell ref="BN186:BS186"/>
    <mergeCell ref="BH186:BM186"/>
    <mergeCell ref="BB186:BG186"/>
    <mergeCell ref="AV186:BA186"/>
    <mergeCell ref="AP186:AU186"/>
    <mergeCell ref="BH182:BM182"/>
    <mergeCell ref="BN182:BS182"/>
    <mergeCell ref="BT182:BY182"/>
    <mergeCell ref="AV183:BA183"/>
    <mergeCell ref="BB183:BG183"/>
    <mergeCell ref="BH183:BM183"/>
    <mergeCell ref="BN183:BS183"/>
    <mergeCell ref="BT183:BY183"/>
    <mergeCell ref="AP182:AU182"/>
    <mergeCell ref="AV182:BA182"/>
    <mergeCell ref="BB182:BG182"/>
    <mergeCell ref="X183:AC183"/>
    <mergeCell ref="AD183:AI183"/>
    <mergeCell ref="AJ183:AO183"/>
    <mergeCell ref="AP183:AU183"/>
    <mergeCell ref="AD182:AI182"/>
    <mergeCell ref="I187:K187"/>
    <mergeCell ref="X184:AC184"/>
    <mergeCell ref="AD184:AI184"/>
    <mergeCell ref="AD185:AI185"/>
    <mergeCell ref="AJ182:AO182"/>
    <mergeCell ref="AV181:BA181"/>
    <mergeCell ref="AD181:AI181"/>
    <mergeCell ref="AJ181:AO181"/>
    <mergeCell ref="I186:K186"/>
    <mergeCell ref="X185:AC185"/>
    <mergeCell ref="BB181:BG181"/>
    <mergeCell ref="BH181:BM181"/>
    <mergeCell ref="BN181:BS181"/>
    <mergeCell ref="BT181:BY181"/>
    <mergeCell ref="B185:H187"/>
    <mergeCell ref="I185:K185"/>
    <mergeCell ref="R182:W182"/>
    <mergeCell ref="R183:W183"/>
    <mergeCell ref="X182:AC182"/>
    <mergeCell ref="X181:AC181"/>
    <mergeCell ref="B181:H181"/>
    <mergeCell ref="I181:K181"/>
    <mergeCell ref="AP181:AU181"/>
    <mergeCell ref="R210:W210"/>
    <mergeCell ref="R184:W184"/>
    <mergeCell ref="L184:Q184"/>
    <mergeCell ref="L185:Q185"/>
    <mergeCell ref="L186:Q186"/>
    <mergeCell ref="L181:Q181"/>
    <mergeCell ref="R181:W181"/>
    <mergeCell ref="R196:W196"/>
    <mergeCell ref="R197:W197"/>
    <mergeCell ref="R198:W198"/>
    <mergeCell ref="R199:W199"/>
    <mergeCell ref="R206:W206"/>
    <mergeCell ref="R207:W207"/>
    <mergeCell ref="R200:W200"/>
    <mergeCell ref="R201:W201"/>
    <mergeCell ref="R204:W204"/>
    <mergeCell ref="R205:W205"/>
    <mergeCell ref="R208:W208"/>
    <mergeCell ref="R209:W209"/>
    <mergeCell ref="R202:W202"/>
    <mergeCell ref="R203:W203"/>
    <mergeCell ref="X202:AC202"/>
    <mergeCell ref="B182:H184"/>
    <mergeCell ref="I183:K183"/>
    <mergeCell ref="I182:K182"/>
    <mergeCell ref="I184:K184"/>
    <mergeCell ref="B188:H190"/>
    <mergeCell ref="I188:K188"/>
    <mergeCell ref="B197:H199"/>
    <mergeCell ref="R192:W192"/>
    <mergeCell ref="R193:W193"/>
    <mergeCell ref="R194:W194"/>
    <mergeCell ref="R195:W195"/>
    <mergeCell ref="I189:K189"/>
    <mergeCell ref="I190:K190"/>
    <mergeCell ref="R191:W191"/>
    <mergeCell ref="I191:K191"/>
    <mergeCell ref="X191:AC191"/>
    <mergeCell ref="I196:K196"/>
    <mergeCell ref="I199:K199"/>
    <mergeCell ref="I200:K200"/>
    <mergeCell ref="I205:K205"/>
    <mergeCell ref="I192:K192"/>
    <mergeCell ref="I201:K201"/>
    <mergeCell ref="I202:K202"/>
    <mergeCell ref="L193:Q193"/>
    <mergeCell ref="L194:Q194"/>
    <mergeCell ref="X204:AC204"/>
    <mergeCell ref="L195:Q195"/>
    <mergeCell ref="L196:Q196"/>
    <mergeCell ref="L197:Q197"/>
    <mergeCell ref="L198:Q198"/>
    <mergeCell ref="X186:AC186"/>
    <mergeCell ref="X192:AC192"/>
    <mergeCell ref="X194:AC194"/>
    <mergeCell ref="X195:AC195"/>
    <mergeCell ref="X196:AC196"/>
    <mergeCell ref="X190:AC190"/>
    <mergeCell ref="X187:AC187"/>
    <mergeCell ref="X188:AC188"/>
    <mergeCell ref="X189:AC189"/>
    <mergeCell ref="R187:W187"/>
    <mergeCell ref="R188:W188"/>
    <mergeCell ref="R189:W189"/>
    <mergeCell ref="R190:W190"/>
    <mergeCell ref="L192:Q192"/>
    <mergeCell ref="X193:AC193"/>
    <mergeCell ref="B214:H216"/>
    <mergeCell ref="I195:K195"/>
    <mergeCell ref="X198:AC198"/>
    <mergeCell ref="X199:AC199"/>
    <mergeCell ref="X200:AC200"/>
    <mergeCell ref="X201:AC201"/>
    <mergeCell ref="X197:AC197"/>
    <mergeCell ref="X203:AC203"/>
    <mergeCell ref="X205:AC205"/>
    <mergeCell ref="I198:K198"/>
    <mergeCell ref="I193:K193"/>
    <mergeCell ref="B241:H243"/>
    <mergeCell ref="I243:K243"/>
    <mergeCell ref="L243:Q243"/>
    <mergeCell ref="R243:W243"/>
    <mergeCell ref="R211:W211"/>
    <mergeCell ref="B191:H193"/>
    <mergeCell ref="B194:H196"/>
    <mergeCell ref="I194:K194"/>
    <mergeCell ref="AJ243:AO243"/>
    <mergeCell ref="AP243:AU243"/>
    <mergeCell ref="BT243:BY243"/>
    <mergeCell ref="AV243:BA243"/>
    <mergeCell ref="BB243:BG243"/>
    <mergeCell ref="BH243:BM243"/>
    <mergeCell ref="BN243:BS243"/>
    <mergeCell ref="L206:Q206"/>
    <mergeCell ref="L207:Q207"/>
    <mergeCell ref="X206:AC206"/>
    <mergeCell ref="X243:AC243"/>
    <mergeCell ref="AD243:AI243"/>
    <mergeCell ref="B213:H213"/>
    <mergeCell ref="I213:K213"/>
    <mergeCell ref="L209:Q209"/>
    <mergeCell ref="L210:Q210"/>
    <mergeCell ref="L211:Q211"/>
    <mergeCell ref="X208:AC208"/>
    <mergeCell ref="X209:AC209"/>
    <mergeCell ref="AW178:BA178"/>
    <mergeCell ref="BB178:BF178"/>
    <mergeCell ref="BG178:BL178"/>
    <mergeCell ref="BM178:BQ178"/>
    <mergeCell ref="AJ137:AO150"/>
    <mergeCell ref="AJ151:AO171"/>
    <mergeCell ref="AW138:BA138"/>
    <mergeCell ref="BB138:BF138"/>
    <mergeCell ref="BG138:BL138"/>
    <mergeCell ref="BM138:BQ138"/>
    <mergeCell ref="AP139:AV139"/>
    <mergeCell ref="AW139:BA139"/>
    <mergeCell ref="BB139:BF139"/>
    <mergeCell ref="BG139:BL139"/>
    <mergeCell ref="BM139:BQ139"/>
    <mergeCell ref="AP140:AV140"/>
    <mergeCell ref="AW140:BA140"/>
    <mergeCell ref="BB140:BF140"/>
    <mergeCell ref="BG140:BL140"/>
    <mergeCell ref="BM140:BQ140"/>
    <mergeCell ref="AJ130:AO136"/>
    <mergeCell ref="BM171:BQ171"/>
    <mergeCell ref="AP171:AV171"/>
    <mergeCell ref="AW171:BA171"/>
    <mergeCell ref="BB171:BF171"/>
    <mergeCell ref="BG171:BL171"/>
    <mergeCell ref="BM170:BQ170"/>
    <mergeCell ref="AP169:AV169"/>
    <mergeCell ref="AW169:BA169"/>
    <mergeCell ref="AP141:AV141"/>
    <mergeCell ref="B116:G138"/>
    <mergeCell ref="B139:G152"/>
    <mergeCell ref="B153:G161"/>
    <mergeCell ref="B162:G177"/>
    <mergeCell ref="AJ124:AO129"/>
    <mergeCell ref="BM169:BQ169"/>
    <mergeCell ref="AP170:AV170"/>
    <mergeCell ref="AW170:BA170"/>
    <mergeCell ref="BB170:BF170"/>
    <mergeCell ref="BG170:BL170"/>
    <mergeCell ref="BB169:BF169"/>
    <mergeCell ref="BG169:BL169"/>
    <mergeCell ref="BM167:BQ167"/>
    <mergeCell ref="AP168:AV168"/>
    <mergeCell ref="AW168:BA168"/>
    <mergeCell ref="BB168:BF168"/>
    <mergeCell ref="BG168:BL168"/>
    <mergeCell ref="BM168:BQ168"/>
    <mergeCell ref="AP167:AV167"/>
    <mergeCell ref="AW167:BA167"/>
    <mergeCell ref="BB167:BF167"/>
    <mergeCell ref="BG167:BL167"/>
    <mergeCell ref="BM165:BQ165"/>
    <mergeCell ref="AP166:AV166"/>
    <mergeCell ref="AW166:BA166"/>
    <mergeCell ref="BB166:BF166"/>
    <mergeCell ref="BG166:BL166"/>
    <mergeCell ref="BM166:BQ166"/>
    <mergeCell ref="AP165:AV165"/>
    <mergeCell ref="AW165:BA165"/>
    <mergeCell ref="BB165:BF165"/>
    <mergeCell ref="BG165:BL165"/>
    <mergeCell ref="BM163:BQ163"/>
    <mergeCell ref="AP164:AV164"/>
    <mergeCell ref="AW164:BA164"/>
    <mergeCell ref="BB164:BF164"/>
    <mergeCell ref="BG164:BL164"/>
    <mergeCell ref="BM164:BQ164"/>
    <mergeCell ref="AP163:AV163"/>
    <mergeCell ref="AW163:BA163"/>
    <mergeCell ref="BB163:BF163"/>
    <mergeCell ref="BG163:BL163"/>
    <mergeCell ref="BM161:BQ161"/>
    <mergeCell ref="AP162:AV162"/>
    <mergeCell ref="AW162:BA162"/>
    <mergeCell ref="BB162:BF162"/>
    <mergeCell ref="BG162:BL162"/>
    <mergeCell ref="BM162:BQ162"/>
    <mergeCell ref="AP161:AV161"/>
    <mergeCell ref="AW161:BA161"/>
    <mergeCell ref="BB161:BF161"/>
    <mergeCell ref="BG161:BL161"/>
    <mergeCell ref="BM159:BQ159"/>
    <mergeCell ref="AP160:AV160"/>
    <mergeCell ref="AW160:BA160"/>
    <mergeCell ref="BB160:BF160"/>
    <mergeCell ref="BG160:BL160"/>
    <mergeCell ref="BM160:BQ160"/>
    <mergeCell ref="AP159:AV159"/>
    <mergeCell ref="AW159:BA159"/>
    <mergeCell ref="BB159:BF159"/>
    <mergeCell ref="BG159:BL159"/>
    <mergeCell ref="BM157:BQ157"/>
    <mergeCell ref="AP158:AV158"/>
    <mergeCell ref="AW158:BA158"/>
    <mergeCell ref="BB158:BF158"/>
    <mergeCell ref="BG158:BL158"/>
    <mergeCell ref="BM158:BQ158"/>
    <mergeCell ref="AP157:AV157"/>
    <mergeCell ref="AW157:BA157"/>
    <mergeCell ref="BB157:BF157"/>
    <mergeCell ref="BG157:BL157"/>
    <mergeCell ref="BM155:BQ155"/>
    <mergeCell ref="AP156:AV156"/>
    <mergeCell ref="AW156:BA156"/>
    <mergeCell ref="BB156:BF156"/>
    <mergeCell ref="BG156:BL156"/>
    <mergeCell ref="BM156:BQ156"/>
    <mergeCell ref="AP155:AV155"/>
    <mergeCell ref="AW155:BA155"/>
    <mergeCell ref="BB155:BF155"/>
    <mergeCell ref="BG155:BL155"/>
    <mergeCell ref="BM153:BQ153"/>
    <mergeCell ref="AP154:AV154"/>
    <mergeCell ref="AW154:BA154"/>
    <mergeCell ref="BB154:BF154"/>
    <mergeCell ref="BG154:BL154"/>
    <mergeCell ref="BM154:BQ154"/>
    <mergeCell ref="AP153:AV153"/>
    <mergeCell ref="AW153:BA153"/>
    <mergeCell ref="BB153:BF153"/>
    <mergeCell ref="BG153:BL153"/>
    <mergeCell ref="BM151:BQ151"/>
    <mergeCell ref="AP152:AV152"/>
    <mergeCell ref="AW152:BA152"/>
    <mergeCell ref="BB152:BF152"/>
    <mergeCell ref="BG152:BL152"/>
    <mergeCell ref="BM152:BQ152"/>
    <mergeCell ref="AP151:AV151"/>
    <mergeCell ref="AW151:BA151"/>
    <mergeCell ref="AP150:AV150"/>
    <mergeCell ref="AW150:BA150"/>
    <mergeCell ref="BB150:BF150"/>
    <mergeCell ref="BG150:BL150"/>
    <mergeCell ref="BM150:BQ150"/>
    <mergeCell ref="AW141:BA141"/>
    <mergeCell ref="BB141:BF141"/>
    <mergeCell ref="BG141:BL141"/>
    <mergeCell ref="BM141:BQ141"/>
    <mergeCell ref="AP142:AV142"/>
    <mergeCell ref="BB151:BF151"/>
    <mergeCell ref="BG151:BL151"/>
    <mergeCell ref="AW142:BA142"/>
    <mergeCell ref="BB142:BF142"/>
    <mergeCell ref="BG142:BL142"/>
    <mergeCell ref="BM142:BQ142"/>
    <mergeCell ref="AP143:AV143"/>
    <mergeCell ref="AW143:BA143"/>
    <mergeCell ref="BB143:BF143"/>
    <mergeCell ref="BG143:BL143"/>
    <mergeCell ref="BM143:BQ143"/>
    <mergeCell ref="AP144:AV144"/>
    <mergeCell ref="AW144:BA144"/>
    <mergeCell ref="BB144:BF144"/>
    <mergeCell ref="BG144:BL144"/>
    <mergeCell ref="BM144:BQ144"/>
    <mergeCell ref="AP145:AV145"/>
    <mergeCell ref="AW145:BA145"/>
    <mergeCell ref="BB145:BF145"/>
    <mergeCell ref="BG145:BL145"/>
    <mergeCell ref="BM145:BQ145"/>
    <mergeCell ref="AP146:AV146"/>
    <mergeCell ref="AW146:BA146"/>
    <mergeCell ref="BB146:BF146"/>
    <mergeCell ref="BG146:BL146"/>
    <mergeCell ref="BM146:BQ146"/>
    <mergeCell ref="AP147:AV147"/>
    <mergeCell ref="AW147:BA147"/>
    <mergeCell ref="BB147:BF147"/>
    <mergeCell ref="BG147:BL147"/>
    <mergeCell ref="BM147:BQ147"/>
    <mergeCell ref="AP148:AV148"/>
    <mergeCell ref="AW148:BA148"/>
    <mergeCell ref="BB148:BF148"/>
    <mergeCell ref="BG148:BL148"/>
    <mergeCell ref="BM148:BQ148"/>
    <mergeCell ref="BM137:BQ137"/>
    <mergeCell ref="AP138:AV138"/>
    <mergeCell ref="AP137:AV137"/>
    <mergeCell ref="AW137:BA137"/>
    <mergeCell ref="AP149:AV149"/>
    <mergeCell ref="AW149:BA149"/>
    <mergeCell ref="BB149:BF149"/>
    <mergeCell ref="BG149:BL149"/>
    <mergeCell ref="BM149:BQ149"/>
    <mergeCell ref="BB137:BF137"/>
    <mergeCell ref="BG137:BL137"/>
    <mergeCell ref="BM135:BQ135"/>
    <mergeCell ref="AP136:AV136"/>
    <mergeCell ref="AW136:BA136"/>
    <mergeCell ref="BB136:BF136"/>
    <mergeCell ref="BG136:BL136"/>
    <mergeCell ref="BM136:BQ136"/>
    <mergeCell ref="AP135:AV135"/>
    <mergeCell ref="AW135:BA135"/>
    <mergeCell ref="BB135:BF135"/>
    <mergeCell ref="BG135:BL135"/>
    <mergeCell ref="BM133:BQ133"/>
    <mergeCell ref="AP134:AV134"/>
    <mergeCell ref="AW134:BA134"/>
    <mergeCell ref="BB134:BF134"/>
    <mergeCell ref="BG134:BL134"/>
    <mergeCell ref="BM134:BQ134"/>
    <mergeCell ref="AP133:AV133"/>
    <mergeCell ref="AW133:BA133"/>
    <mergeCell ref="BB133:BF133"/>
    <mergeCell ref="BG133:BL133"/>
    <mergeCell ref="BM131:BQ131"/>
    <mergeCell ref="AP132:AV132"/>
    <mergeCell ref="AW132:BA132"/>
    <mergeCell ref="BB132:BF132"/>
    <mergeCell ref="BG132:BL132"/>
    <mergeCell ref="BM132:BQ132"/>
    <mergeCell ref="AP131:AV131"/>
    <mergeCell ref="AW131:BA131"/>
    <mergeCell ref="BB131:BF131"/>
    <mergeCell ref="BG131:BL131"/>
    <mergeCell ref="BM129:BQ129"/>
    <mergeCell ref="AP130:AV130"/>
    <mergeCell ref="AW130:BA130"/>
    <mergeCell ref="BB130:BF130"/>
    <mergeCell ref="BG130:BL130"/>
    <mergeCell ref="BM130:BQ130"/>
    <mergeCell ref="AP129:AV129"/>
    <mergeCell ref="AW129:BA129"/>
    <mergeCell ref="BB129:BF129"/>
    <mergeCell ref="BG129:BL129"/>
    <mergeCell ref="BM127:BQ127"/>
    <mergeCell ref="AP128:AV128"/>
    <mergeCell ref="AW128:BA128"/>
    <mergeCell ref="BB128:BF128"/>
    <mergeCell ref="BG128:BL128"/>
    <mergeCell ref="BM128:BQ128"/>
    <mergeCell ref="AP127:AV127"/>
    <mergeCell ref="AW127:BA127"/>
    <mergeCell ref="BB127:BF127"/>
    <mergeCell ref="BG127:BL127"/>
    <mergeCell ref="BM125:BQ125"/>
    <mergeCell ref="AP126:AV126"/>
    <mergeCell ref="AW126:BA126"/>
    <mergeCell ref="BB126:BF126"/>
    <mergeCell ref="BG126:BL126"/>
    <mergeCell ref="BM126:BQ126"/>
    <mergeCell ref="AP125:AV125"/>
    <mergeCell ref="AW125:BA125"/>
    <mergeCell ref="BB125:BF125"/>
    <mergeCell ref="BG125:BL125"/>
    <mergeCell ref="BM123:BQ123"/>
    <mergeCell ref="AP124:AV124"/>
    <mergeCell ref="AW124:BA124"/>
    <mergeCell ref="BB124:BF124"/>
    <mergeCell ref="BG124:BL124"/>
    <mergeCell ref="BM124:BQ124"/>
    <mergeCell ref="AP123:AV123"/>
    <mergeCell ref="AW123:BA123"/>
    <mergeCell ref="BB123:BF123"/>
    <mergeCell ref="BG123:BL123"/>
    <mergeCell ref="BM121:BQ121"/>
    <mergeCell ref="AP122:AV122"/>
    <mergeCell ref="AW122:BA122"/>
    <mergeCell ref="BB122:BF122"/>
    <mergeCell ref="BG122:BL122"/>
    <mergeCell ref="BM122:BQ122"/>
    <mergeCell ref="AP121:AV121"/>
    <mergeCell ref="AP120:AV120"/>
    <mergeCell ref="AW120:BA120"/>
    <mergeCell ref="BB120:BF120"/>
    <mergeCell ref="BG120:BL120"/>
    <mergeCell ref="BM120:BQ120"/>
    <mergeCell ref="AP119:AV119"/>
    <mergeCell ref="AW119:BA119"/>
    <mergeCell ref="BB119:BF119"/>
    <mergeCell ref="BG119:BL119"/>
    <mergeCell ref="BB117:BF117"/>
    <mergeCell ref="BG117:BL117"/>
    <mergeCell ref="BM117:BQ117"/>
    <mergeCell ref="AW121:BA121"/>
    <mergeCell ref="BB121:BF121"/>
    <mergeCell ref="BG121:BL121"/>
    <mergeCell ref="BM119:BQ119"/>
    <mergeCell ref="BB118:BF118"/>
    <mergeCell ref="BG118:BL118"/>
    <mergeCell ref="BM118:BQ118"/>
    <mergeCell ref="H177:N177"/>
    <mergeCell ref="O177:S177"/>
    <mergeCell ref="T177:X177"/>
    <mergeCell ref="Y177:AD177"/>
    <mergeCell ref="H176:N176"/>
    <mergeCell ref="O176:S176"/>
    <mergeCell ref="T176:X176"/>
    <mergeCell ref="Y176:AD176"/>
    <mergeCell ref="H175:N175"/>
    <mergeCell ref="O175:S175"/>
    <mergeCell ref="T175:X175"/>
    <mergeCell ref="Y175:AD175"/>
    <mergeCell ref="H174:N174"/>
    <mergeCell ref="O174:S174"/>
    <mergeCell ref="T174:X174"/>
    <mergeCell ref="Y174:AD174"/>
    <mergeCell ref="H173:N173"/>
    <mergeCell ref="O173:S173"/>
    <mergeCell ref="T173:X173"/>
    <mergeCell ref="Y173:AD173"/>
    <mergeCell ref="H172:N172"/>
    <mergeCell ref="O172:S172"/>
    <mergeCell ref="T172:X172"/>
    <mergeCell ref="Y172:AD172"/>
    <mergeCell ref="H171:N171"/>
    <mergeCell ref="O171:S171"/>
    <mergeCell ref="T171:X171"/>
    <mergeCell ref="Y171:AD171"/>
    <mergeCell ref="H170:N170"/>
    <mergeCell ref="O170:S170"/>
    <mergeCell ref="T170:X170"/>
    <mergeCell ref="Y170:AD170"/>
    <mergeCell ref="H169:N169"/>
    <mergeCell ref="O169:S169"/>
    <mergeCell ref="T169:X169"/>
    <mergeCell ref="Y169:AD169"/>
    <mergeCell ref="H168:N168"/>
    <mergeCell ref="O168:S168"/>
    <mergeCell ref="T168:X168"/>
    <mergeCell ref="Y168:AD168"/>
    <mergeCell ref="AE166:AI166"/>
    <mergeCell ref="H167:N167"/>
    <mergeCell ref="O167:S167"/>
    <mergeCell ref="T167:X167"/>
    <mergeCell ref="Y167:AD167"/>
    <mergeCell ref="AE167:AI167"/>
    <mergeCell ref="H166:N166"/>
    <mergeCell ref="O166:S166"/>
    <mergeCell ref="T166:X166"/>
    <mergeCell ref="Y166:AD166"/>
    <mergeCell ref="AE164:AI164"/>
    <mergeCell ref="H165:N165"/>
    <mergeCell ref="O165:S165"/>
    <mergeCell ref="T165:X165"/>
    <mergeCell ref="Y165:AD165"/>
    <mergeCell ref="AE165:AI165"/>
    <mergeCell ref="H164:N164"/>
    <mergeCell ref="O164:S164"/>
    <mergeCell ref="T164:X164"/>
    <mergeCell ref="Y164:AD164"/>
    <mergeCell ref="AE162:AI162"/>
    <mergeCell ref="H163:N163"/>
    <mergeCell ref="O163:S163"/>
    <mergeCell ref="T163:X163"/>
    <mergeCell ref="Y163:AD163"/>
    <mergeCell ref="AE163:AI163"/>
    <mergeCell ref="H162:N162"/>
    <mergeCell ref="O162:S162"/>
    <mergeCell ref="T162:X162"/>
    <mergeCell ref="Y162:AD162"/>
    <mergeCell ref="AE160:AI160"/>
    <mergeCell ref="H161:N161"/>
    <mergeCell ref="O161:S161"/>
    <mergeCell ref="T161:X161"/>
    <mergeCell ref="Y161:AD161"/>
    <mergeCell ref="AE161:AI161"/>
    <mergeCell ref="H160:N160"/>
    <mergeCell ref="O160:S160"/>
    <mergeCell ref="T160:X160"/>
    <mergeCell ref="Y160:AD160"/>
    <mergeCell ref="AE158:AI158"/>
    <mergeCell ref="H159:N159"/>
    <mergeCell ref="O159:S159"/>
    <mergeCell ref="T159:X159"/>
    <mergeCell ref="Y159:AD159"/>
    <mergeCell ref="AE159:AI159"/>
    <mergeCell ref="H158:N158"/>
    <mergeCell ref="O158:S158"/>
    <mergeCell ref="T158:X158"/>
    <mergeCell ref="Y158:AD158"/>
    <mergeCell ref="AE156:AI156"/>
    <mergeCell ref="H157:N157"/>
    <mergeCell ref="O157:S157"/>
    <mergeCell ref="T157:X157"/>
    <mergeCell ref="Y157:AD157"/>
    <mergeCell ref="AE157:AI157"/>
    <mergeCell ref="H156:N156"/>
    <mergeCell ref="O156:S156"/>
    <mergeCell ref="T156:X156"/>
    <mergeCell ref="Y156:AD156"/>
    <mergeCell ref="AE154:AI154"/>
    <mergeCell ref="H155:N155"/>
    <mergeCell ref="O155:S155"/>
    <mergeCell ref="T155:X155"/>
    <mergeCell ref="Y155:AD155"/>
    <mergeCell ref="AE155:AI155"/>
    <mergeCell ref="H154:N154"/>
    <mergeCell ref="O154:S154"/>
    <mergeCell ref="T154:X154"/>
    <mergeCell ref="Y154:AD154"/>
    <mergeCell ref="AE152:AI152"/>
    <mergeCell ref="H153:N153"/>
    <mergeCell ref="O153:S153"/>
    <mergeCell ref="T153:X153"/>
    <mergeCell ref="Y153:AD153"/>
    <mergeCell ref="AE153:AI153"/>
    <mergeCell ref="H152:N152"/>
    <mergeCell ref="O152:S152"/>
    <mergeCell ref="T152:X152"/>
    <mergeCell ref="Y152:AD152"/>
    <mergeCell ref="AE150:AI150"/>
    <mergeCell ref="H151:N151"/>
    <mergeCell ref="O151:S151"/>
    <mergeCell ref="T151:X151"/>
    <mergeCell ref="Y151:AD151"/>
    <mergeCell ref="AE151:AI151"/>
    <mergeCell ref="H150:N150"/>
    <mergeCell ref="O150:S150"/>
    <mergeCell ref="T150:X150"/>
    <mergeCell ref="Y150:AD150"/>
    <mergeCell ref="AE148:AI148"/>
    <mergeCell ref="H149:N149"/>
    <mergeCell ref="O149:S149"/>
    <mergeCell ref="T149:X149"/>
    <mergeCell ref="Y149:AD149"/>
    <mergeCell ref="AE149:AI149"/>
    <mergeCell ref="H148:N148"/>
    <mergeCell ref="O148:S148"/>
    <mergeCell ref="T148:X148"/>
    <mergeCell ref="Y148:AD148"/>
    <mergeCell ref="AE146:AI146"/>
    <mergeCell ref="H147:N147"/>
    <mergeCell ref="O147:S147"/>
    <mergeCell ref="T147:X147"/>
    <mergeCell ref="Y147:AD147"/>
    <mergeCell ref="AE147:AI147"/>
    <mergeCell ref="H146:N146"/>
    <mergeCell ref="O146:S146"/>
    <mergeCell ref="T146:X146"/>
    <mergeCell ref="Y146:AD146"/>
    <mergeCell ref="AE144:AI144"/>
    <mergeCell ref="H145:N145"/>
    <mergeCell ref="O145:S145"/>
    <mergeCell ref="T145:X145"/>
    <mergeCell ref="Y145:AD145"/>
    <mergeCell ref="AE145:AI145"/>
    <mergeCell ref="H144:N144"/>
    <mergeCell ref="O144:S144"/>
    <mergeCell ref="T144:X144"/>
    <mergeCell ref="Y144:AD144"/>
    <mergeCell ref="AE142:AI142"/>
    <mergeCell ref="H143:N143"/>
    <mergeCell ref="O143:S143"/>
    <mergeCell ref="T143:X143"/>
    <mergeCell ref="Y143:AD143"/>
    <mergeCell ref="AE143:AI143"/>
    <mergeCell ref="H142:N142"/>
    <mergeCell ref="O142:S142"/>
    <mergeCell ref="T142:X142"/>
    <mergeCell ref="Y142:AD142"/>
    <mergeCell ref="AE140:AI140"/>
    <mergeCell ref="H141:N141"/>
    <mergeCell ref="O141:S141"/>
    <mergeCell ref="T141:X141"/>
    <mergeCell ref="Y141:AD141"/>
    <mergeCell ref="AE141:AI141"/>
    <mergeCell ref="H140:N140"/>
    <mergeCell ref="O140:S140"/>
    <mergeCell ref="T140:X140"/>
    <mergeCell ref="Y140:AD140"/>
    <mergeCell ref="AE138:AI138"/>
    <mergeCell ref="H139:N139"/>
    <mergeCell ref="O139:S139"/>
    <mergeCell ref="T139:X139"/>
    <mergeCell ref="Y139:AD139"/>
    <mergeCell ref="AE139:AI139"/>
    <mergeCell ref="H138:N138"/>
    <mergeCell ref="O138:S138"/>
    <mergeCell ref="T138:X138"/>
    <mergeCell ref="Y138:AD138"/>
    <mergeCell ref="AE136:AI136"/>
    <mergeCell ref="H137:N137"/>
    <mergeCell ref="O137:S137"/>
    <mergeCell ref="T137:X137"/>
    <mergeCell ref="Y137:AD137"/>
    <mergeCell ref="AE137:AI137"/>
    <mergeCell ref="H136:N136"/>
    <mergeCell ref="O136:S136"/>
    <mergeCell ref="T136:X136"/>
    <mergeCell ref="Y136:AD136"/>
    <mergeCell ref="AE134:AI134"/>
    <mergeCell ref="H135:N135"/>
    <mergeCell ref="O135:S135"/>
    <mergeCell ref="T135:X135"/>
    <mergeCell ref="Y135:AD135"/>
    <mergeCell ref="AE135:AI135"/>
    <mergeCell ref="H134:N134"/>
    <mergeCell ref="O134:S134"/>
    <mergeCell ref="T134:X134"/>
    <mergeCell ref="Y134:AD134"/>
    <mergeCell ref="AE132:AI132"/>
    <mergeCell ref="H133:N133"/>
    <mergeCell ref="O133:S133"/>
    <mergeCell ref="T133:X133"/>
    <mergeCell ref="Y133:AD133"/>
    <mergeCell ref="AE133:AI133"/>
    <mergeCell ref="H132:N132"/>
    <mergeCell ref="O132:S132"/>
    <mergeCell ref="T132:X132"/>
    <mergeCell ref="Y132:AD132"/>
    <mergeCell ref="AE130:AI130"/>
    <mergeCell ref="H131:N131"/>
    <mergeCell ref="O131:S131"/>
    <mergeCell ref="T131:X131"/>
    <mergeCell ref="Y131:AD131"/>
    <mergeCell ref="AE131:AI131"/>
    <mergeCell ref="H130:N130"/>
    <mergeCell ref="O130:S130"/>
    <mergeCell ref="T130:X130"/>
    <mergeCell ref="Y130:AD130"/>
    <mergeCell ref="AE128:AI128"/>
    <mergeCell ref="H129:N129"/>
    <mergeCell ref="O129:S129"/>
    <mergeCell ref="T129:X129"/>
    <mergeCell ref="Y129:AD129"/>
    <mergeCell ref="AE129:AI129"/>
    <mergeCell ref="H128:N128"/>
    <mergeCell ref="O128:S128"/>
    <mergeCell ref="T128:X128"/>
    <mergeCell ref="Y128:AD128"/>
    <mergeCell ref="AE126:AI126"/>
    <mergeCell ref="H127:N127"/>
    <mergeCell ref="O127:S127"/>
    <mergeCell ref="T127:X127"/>
    <mergeCell ref="Y127:AD127"/>
    <mergeCell ref="AE127:AI127"/>
    <mergeCell ref="H126:N126"/>
    <mergeCell ref="O126:S126"/>
    <mergeCell ref="T126:X126"/>
    <mergeCell ref="Y126:AD126"/>
    <mergeCell ref="AE124:AI124"/>
    <mergeCell ref="H125:N125"/>
    <mergeCell ref="O125:S125"/>
    <mergeCell ref="T125:X125"/>
    <mergeCell ref="Y125:AD125"/>
    <mergeCell ref="AE125:AI125"/>
    <mergeCell ref="H124:N124"/>
    <mergeCell ref="O124:S124"/>
    <mergeCell ref="T124:X124"/>
    <mergeCell ref="Y124:AD124"/>
    <mergeCell ref="AE122:AI122"/>
    <mergeCell ref="H123:N123"/>
    <mergeCell ref="O123:S123"/>
    <mergeCell ref="T123:X123"/>
    <mergeCell ref="Y123:AD123"/>
    <mergeCell ref="AE123:AI123"/>
    <mergeCell ref="H122:N122"/>
    <mergeCell ref="O122:S122"/>
    <mergeCell ref="T122:X122"/>
    <mergeCell ref="Y122:AD122"/>
    <mergeCell ref="H121:N121"/>
    <mergeCell ref="O121:S121"/>
    <mergeCell ref="T121:X121"/>
    <mergeCell ref="Y121:AD121"/>
    <mergeCell ref="AE121:AI121"/>
    <mergeCell ref="H120:N120"/>
    <mergeCell ref="O120:S120"/>
    <mergeCell ref="T120:X120"/>
    <mergeCell ref="Y120:AD120"/>
    <mergeCell ref="AP117:AV117"/>
    <mergeCell ref="AW117:BA117"/>
    <mergeCell ref="O119:S119"/>
    <mergeCell ref="T119:X119"/>
    <mergeCell ref="Y119:AD119"/>
    <mergeCell ref="AP118:AV118"/>
    <mergeCell ref="AW118:BA118"/>
    <mergeCell ref="AE118:AI118"/>
    <mergeCell ref="O118:S118"/>
    <mergeCell ref="T118:X118"/>
    <mergeCell ref="BM114:BQ115"/>
    <mergeCell ref="AW115:BA115"/>
    <mergeCell ref="BB115:BF115"/>
    <mergeCell ref="BG115:BL115"/>
    <mergeCell ref="BB116:BF116"/>
    <mergeCell ref="BG116:BL116"/>
    <mergeCell ref="BM116:BQ116"/>
    <mergeCell ref="AW116:BA116"/>
    <mergeCell ref="AP114:AV115"/>
    <mergeCell ref="AW114:BL114"/>
    <mergeCell ref="Y115:AD115"/>
    <mergeCell ref="AE114:AI115"/>
    <mergeCell ref="O114:AD114"/>
    <mergeCell ref="AJ114:AO115"/>
    <mergeCell ref="T117:X117"/>
    <mergeCell ref="Y117:AD117"/>
    <mergeCell ref="AE117:AI117"/>
    <mergeCell ref="AE173:AI173"/>
    <mergeCell ref="B114:G115"/>
    <mergeCell ref="H114:N115"/>
    <mergeCell ref="O115:S115"/>
    <mergeCell ref="T115:X115"/>
    <mergeCell ref="H118:N118"/>
    <mergeCell ref="Y118:AD118"/>
    <mergeCell ref="H116:N116"/>
    <mergeCell ref="O116:S116"/>
    <mergeCell ref="T116:X116"/>
    <mergeCell ref="Y116:AD116"/>
    <mergeCell ref="AE116:AI116"/>
    <mergeCell ref="AP116:AV116"/>
    <mergeCell ref="AJ116:AO123"/>
    <mergeCell ref="H119:N119"/>
    <mergeCell ref="H117:N117"/>
    <mergeCell ref="O117:S117"/>
    <mergeCell ref="AE175:AI175"/>
    <mergeCell ref="AE176:AI176"/>
    <mergeCell ref="AE177:AI177"/>
    <mergeCell ref="AE119:AI119"/>
    <mergeCell ref="AE168:AI168"/>
    <mergeCell ref="AE169:AI169"/>
    <mergeCell ref="AE170:AI170"/>
    <mergeCell ref="AE171:AI171"/>
    <mergeCell ref="AE172:AI172"/>
    <mergeCell ref="AE120:AI120"/>
    <mergeCell ref="AW172:BA172"/>
    <mergeCell ref="BB172:BF172"/>
    <mergeCell ref="BG172:BL172"/>
    <mergeCell ref="BM172:BQ172"/>
    <mergeCell ref="AJ172:AV172"/>
    <mergeCell ref="AE174:AI174"/>
    <mergeCell ref="B48:I49"/>
    <mergeCell ref="AE48:AK49"/>
    <mergeCell ref="J48:AD48"/>
    <mergeCell ref="J49:P49"/>
    <mergeCell ref="B52:I52"/>
    <mergeCell ref="J52:P52"/>
    <mergeCell ref="Q52:W52"/>
    <mergeCell ref="AE52:AK52"/>
    <mergeCell ref="Q49:W49"/>
    <mergeCell ref="X49:AD49"/>
    <mergeCell ref="AE50:AK50"/>
    <mergeCell ref="B51:I51"/>
    <mergeCell ref="J51:P51"/>
    <mergeCell ref="Q51:W51"/>
    <mergeCell ref="X51:AD51"/>
    <mergeCell ref="AE51:AK51"/>
    <mergeCell ref="B50:I50"/>
    <mergeCell ref="J50:P50"/>
    <mergeCell ref="Q50:W50"/>
    <mergeCell ref="X50:AD50"/>
    <mergeCell ref="B54:I54"/>
    <mergeCell ref="B53:I53"/>
    <mergeCell ref="J54:P54"/>
    <mergeCell ref="Q54:W54"/>
    <mergeCell ref="X54:AD54"/>
    <mergeCell ref="X52:AD52"/>
    <mergeCell ref="AE54:AK54"/>
    <mergeCell ref="X53:AD53"/>
    <mergeCell ref="AE53:AK53"/>
    <mergeCell ref="Q53:W53"/>
    <mergeCell ref="J53:P53"/>
    <mergeCell ref="T71:AB71"/>
    <mergeCell ref="AC71:AK71"/>
    <mergeCell ref="K67:S67"/>
    <mergeCell ref="T67:AB67"/>
    <mergeCell ref="AC67:AK67"/>
    <mergeCell ref="AL71:AT71"/>
    <mergeCell ref="B60:H60"/>
    <mergeCell ref="I60:O60"/>
    <mergeCell ref="P60:V60"/>
    <mergeCell ref="W60:AC60"/>
    <mergeCell ref="AD60:AJ60"/>
    <mergeCell ref="AK60:AQ60"/>
    <mergeCell ref="B70:J70"/>
    <mergeCell ref="B66:J66"/>
    <mergeCell ref="K66:S66"/>
    <mergeCell ref="AF87:AT87"/>
    <mergeCell ref="B67:J67"/>
    <mergeCell ref="B68:J68"/>
    <mergeCell ref="B69:J69"/>
    <mergeCell ref="T70:AB70"/>
    <mergeCell ref="T66:AB66"/>
    <mergeCell ref="K71:S71"/>
    <mergeCell ref="AC66:AK66"/>
    <mergeCell ref="AL66:AT66"/>
    <mergeCell ref="AL70:AT70"/>
    <mergeCell ref="AL67:AT67"/>
    <mergeCell ref="AC70:AK70"/>
    <mergeCell ref="T68:AB68"/>
    <mergeCell ref="AC68:AK68"/>
    <mergeCell ref="AL68:AT68"/>
    <mergeCell ref="K69:S69"/>
    <mergeCell ref="T69:AB69"/>
    <mergeCell ref="AC69:AK69"/>
    <mergeCell ref="AL69:AT69"/>
    <mergeCell ref="K70:S70"/>
    <mergeCell ref="K68:S68"/>
    <mergeCell ref="B82:J82"/>
    <mergeCell ref="B83:J83"/>
    <mergeCell ref="B84:J84"/>
    <mergeCell ref="B77:J77"/>
    <mergeCell ref="B78:J78"/>
    <mergeCell ref="B79:J79"/>
    <mergeCell ref="B80:J80"/>
    <mergeCell ref="K83:S83"/>
    <mergeCell ref="B71:J71"/>
    <mergeCell ref="B85:J85"/>
    <mergeCell ref="B86:J86"/>
    <mergeCell ref="B76:J76"/>
    <mergeCell ref="K76:S76"/>
    <mergeCell ref="K78:S78"/>
    <mergeCell ref="K80:S80"/>
    <mergeCell ref="K82:S82"/>
    <mergeCell ref="K84:S84"/>
    <mergeCell ref="K86:S86"/>
    <mergeCell ref="B81:J81"/>
    <mergeCell ref="T76:AB76"/>
    <mergeCell ref="AC76:AK76"/>
    <mergeCell ref="AL76:AT76"/>
    <mergeCell ref="K77:S77"/>
    <mergeCell ref="T77:AB77"/>
    <mergeCell ref="AC77:AK77"/>
    <mergeCell ref="AL77:AT77"/>
    <mergeCell ref="AL81:AT81"/>
    <mergeCell ref="T78:AB78"/>
    <mergeCell ref="AC78:AK78"/>
    <mergeCell ref="AL78:AT78"/>
    <mergeCell ref="K79:S79"/>
    <mergeCell ref="T79:AB79"/>
    <mergeCell ref="AC79:AK79"/>
    <mergeCell ref="AL79:AT79"/>
    <mergeCell ref="K81:S81"/>
    <mergeCell ref="T83:AB83"/>
    <mergeCell ref="AC83:AK83"/>
    <mergeCell ref="AL83:AT83"/>
    <mergeCell ref="T80:AB80"/>
    <mergeCell ref="AC80:AK80"/>
    <mergeCell ref="AL80:AT80"/>
    <mergeCell ref="T81:AB81"/>
    <mergeCell ref="AC81:AK81"/>
    <mergeCell ref="T82:AB82"/>
    <mergeCell ref="AC82:AK82"/>
    <mergeCell ref="AL82:AT82"/>
    <mergeCell ref="T84:AB84"/>
    <mergeCell ref="AC84:AK84"/>
    <mergeCell ref="AL84:AT84"/>
    <mergeCell ref="B91:R92"/>
    <mergeCell ref="S91:AI91"/>
    <mergeCell ref="AJ91:AZ91"/>
    <mergeCell ref="K85:S85"/>
    <mergeCell ref="T85:AB85"/>
    <mergeCell ref="AC85:AK85"/>
    <mergeCell ref="AL85:AT85"/>
    <mergeCell ref="T86:AB86"/>
    <mergeCell ref="AC86:AK86"/>
    <mergeCell ref="AL86:AT86"/>
    <mergeCell ref="BA91:BQ91"/>
    <mergeCell ref="S92:AC92"/>
    <mergeCell ref="AD92:AI92"/>
    <mergeCell ref="AJ92:AT92"/>
    <mergeCell ref="AU92:AZ92"/>
    <mergeCell ref="BA92:BK92"/>
    <mergeCell ref="BL92:BQ92"/>
    <mergeCell ref="BA94:BK94"/>
    <mergeCell ref="BL94:BQ94"/>
    <mergeCell ref="B93:R93"/>
    <mergeCell ref="S93:AC93"/>
    <mergeCell ref="AD93:AI93"/>
    <mergeCell ref="AJ93:AT93"/>
    <mergeCell ref="AU93:AZ93"/>
    <mergeCell ref="BA93:BK93"/>
    <mergeCell ref="AD95:AI95"/>
    <mergeCell ref="AJ95:AT95"/>
    <mergeCell ref="AU95:AZ95"/>
    <mergeCell ref="BA95:BK95"/>
    <mergeCell ref="BL93:BQ93"/>
    <mergeCell ref="B94:R94"/>
    <mergeCell ref="S94:AC94"/>
    <mergeCell ref="AD94:AI94"/>
    <mergeCell ref="AJ94:AT94"/>
    <mergeCell ref="AU94:AZ94"/>
    <mergeCell ref="BL95:BQ95"/>
    <mergeCell ref="B96:R96"/>
    <mergeCell ref="S96:AC96"/>
    <mergeCell ref="AD96:AI96"/>
    <mergeCell ref="AJ96:AT96"/>
    <mergeCell ref="AU96:AZ96"/>
    <mergeCell ref="BA96:BK96"/>
    <mergeCell ref="BL96:BQ96"/>
    <mergeCell ref="B95:R95"/>
    <mergeCell ref="S95:AC95"/>
    <mergeCell ref="BA98:BK98"/>
    <mergeCell ref="BL98:BQ98"/>
    <mergeCell ref="B97:R97"/>
    <mergeCell ref="S97:AC97"/>
    <mergeCell ref="AD97:AI97"/>
    <mergeCell ref="AJ97:AT97"/>
    <mergeCell ref="AU97:AZ97"/>
    <mergeCell ref="BA97:BK97"/>
    <mergeCell ref="AD99:AI99"/>
    <mergeCell ref="AJ99:AT99"/>
    <mergeCell ref="AU99:AZ99"/>
    <mergeCell ref="BA99:BK99"/>
    <mergeCell ref="BL97:BQ97"/>
    <mergeCell ref="B98:R98"/>
    <mergeCell ref="S98:AC98"/>
    <mergeCell ref="AD98:AI98"/>
    <mergeCell ref="AJ98:AT98"/>
    <mergeCell ref="AU98:AZ98"/>
    <mergeCell ref="BL99:BQ99"/>
    <mergeCell ref="B100:R100"/>
    <mergeCell ref="S100:AC100"/>
    <mergeCell ref="AD100:AI100"/>
    <mergeCell ref="AJ100:AT100"/>
    <mergeCell ref="AU100:AZ100"/>
    <mergeCell ref="BA100:BK100"/>
    <mergeCell ref="BL100:BQ100"/>
    <mergeCell ref="B99:R99"/>
    <mergeCell ref="S99:AC99"/>
    <mergeCell ref="BA102:BK102"/>
    <mergeCell ref="BL102:BQ102"/>
    <mergeCell ref="B101:R101"/>
    <mergeCell ref="S101:AC101"/>
    <mergeCell ref="AD101:AI101"/>
    <mergeCell ref="AJ101:AT101"/>
    <mergeCell ref="AU101:AZ101"/>
    <mergeCell ref="BA101:BK101"/>
    <mergeCell ref="AD103:AI103"/>
    <mergeCell ref="AJ103:AT103"/>
    <mergeCell ref="AU103:AZ103"/>
    <mergeCell ref="BA103:BK103"/>
    <mergeCell ref="BL101:BQ101"/>
    <mergeCell ref="B102:R102"/>
    <mergeCell ref="S102:AC102"/>
    <mergeCell ref="AD102:AI102"/>
    <mergeCell ref="AJ102:AT102"/>
    <mergeCell ref="AU102:AZ102"/>
    <mergeCell ref="BL103:BQ103"/>
    <mergeCell ref="B104:R104"/>
    <mergeCell ref="S104:AC104"/>
    <mergeCell ref="AD104:AI104"/>
    <mergeCell ref="AJ104:AT104"/>
    <mergeCell ref="AU104:AZ104"/>
    <mergeCell ref="BA104:BK104"/>
    <mergeCell ref="BL104:BQ104"/>
    <mergeCell ref="B103:R103"/>
    <mergeCell ref="S103:AC103"/>
    <mergeCell ref="B105:R105"/>
    <mergeCell ref="S105:AC105"/>
    <mergeCell ref="AD105:AI105"/>
    <mergeCell ref="AJ105:AT105"/>
    <mergeCell ref="AU105:AZ105"/>
    <mergeCell ref="BA105:BK105"/>
    <mergeCell ref="B106:R106"/>
    <mergeCell ref="S106:AC106"/>
    <mergeCell ref="AD106:AI106"/>
    <mergeCell ref="AJ106:AT106"/>
    <mergeCell ref="AU106:AZ106"/>
    <mergeCell ref="BA106:BK106"/>
    <mergeCell ref="B107:R107"/>
    <mergeCell ref="S107:AC107"/>
    <mergeCell ref="AD107:AI107"/>
    <mergeCell ref="AJ107:AT107"/>
    <mergeCell ref="AU107:AZ107"/>
    <mergeCell ref="BA107:BK107"/>
    <mergeCell ref="BL110:BQ110"/>
    <mergeCell ref="B59:H59"/>
    <mergeCell ref="B109:R109"/>
    <mergeCell ref="S109:AC109"/>
    <mergeCell ref="AD109:AI109"/>
    <mergeCell ref="AJ109:AT109"/>
    <mergeCell ref="AU109:AZ109"/>
    <mergeCell ref="BA109:BK109"/>
    <mergeCell ref="BL107:BQ107"/>
    <mergeCell ref="B108:R108"/>
    <mergeCell ref="B110:R110"/>
    <mergeCell ref="S110:AC110"/>
    <mergeCell ref="AD110:AI110"/>
    <mergeCell ref="AJ110:AT110"/>
    <mergeCell ref="AU110:AZ110"/>
    <mergeCell ref="BA110:BK110"/>
    <mergeCell ref="AD62:AJ62"/>
    <mergeCell ref="BL109:BQ109"/>
    <mergeCell ref="S108:AC108"/>
    <mergeCell ref="AD108:AI108"/>
    <mergeCell ref="AJ108:AT108"/>
    <mergeCell ref="AU108:AZ108"/>
    <mergeCell ref="BA108:BK108"/>
    <mergeCell ref="BL108:BQ108"/>
    <mergeCell ref="BL105:BQ105"/>
    <mergeCell ref="BL106:BQ106"/>
    <mergeCell ref="AK62:AQ62"/>
    <mergeCell ref="AR62:AX62"/>
    <mergeCell ref="B62:H62"/>
    <mergeCell ref="B61:H61"/>
    <mergeCell ref="I61:O61"/>
    <mergeCell ref="P61:V61"/>
    <mergeCell ref="W61:AC61"/>
    <mergeCell ref="I62:O62"/>
    <mergeCell ref="P62:V62"/>
    <mergeCell ref="W62:AC62"/>
    <mergeCell ref="AR59:AX59"/>
    <mergeCell ref="AK61:AQ61"/>
    <mergeCell ref="AR61:AX61"/>
    <mergeCell ref="I59:O59"/>
    <mergeCell ref="P59:V59"/>
    <mergeCell ref="W59:AC59"/>
    <mergeCell ref="AD59:AJ59"/>
    <mergeCell ref="AD61:AJ61"/>
    <mergeCell ref="AK59:AQ59"/>
    <mergeCell ref="AR60:AX60"/>
    <mergeCell ref="AG14:AL14"/>
    <mergeCell ref="AO10:BQ10"/>
    <mergeCell ref="AO17:BQ17"/>
    <mergeCell ref="M35:U35"/>
    <mergeCell ref="M36:U36"/>
    <mergeCell ref="M37:U37"/>
    <mergeCell ref="AI21:AP21"/>
    <mergeCell ref="AA12:AF12"/>
    <mergeCell ref="I13:N13"/>
    <mergeCell ref="O13:T13"/>
    <mergeCell ref="B21:J21"/>
    <mergeCell ref="K21:R21"/>
    <mergeCell ref="S21:Z21"/>
    <mergeCell ref="AA21:AH21"/>
    <mergeCell ref="M38:U38"/>
    <mergeCell ref="M32:U32"/>
    <mergeCell ref="M33:U33"/>
    <mergeCell ref="I38:L38"/>
    <mergeCell ref="M34:U34"/>
    <mergeCell ref="M31:U31"/>
    <mergeCell ref="B6:H6"/>
    <mergeCell ref="B5:H5"/>
    <mergeCell ref="I5:X5"/>
    <mergeCell ref="Y5:AN5"/>
    <mergeCell ref="I6:AN6"/>
    <mergeCell ref="I7:X7"/>
    <mergeCell ref="Y7:AN7"/>
    <mergeCell ref="B7:H7"/>
    <mergeCell ref="AM12:AR12"/>
    <mergeCell ref="O12:T12"/>
    <mergeCell ref="AQ21:AX21"/>
    <mergeCell ref="AA20:AH20"/>
    <mergeCell ref="AA14:AF14"/>
    <mergeCell ref="B12:H12"/>
    <mergeCell ref="AQ19:AX19"/>
    <mergeCell ref="AM13:AR13"/>
    <mergeCell ref="AS12:AX12"/>
    <mergeCell ref="U13:Z13"/>
    <mergeCell ref="BE12:BJ12"/>
    <mergeCell ref="BK12:BQ12"/>
    <mergeCell ref="AY13:BD13"/>
    <mergeCell ref="BE13:BJ13"/>
    <mergeCell ref="I12:N12"/>
    <mergeCell ref="AY12:BD12"/>
    <mergeCell ref="AG12:AL12"/>
    <mergeCell ref="U12:Z12"/>
    <mergeCell ref="AA13:AF13"/>
    <mergeCell ref="AG13:AL13"/>
    <mergeCell ref="BK13:BQ13"/>
    <mergeCell ref="AY14:BD14"/>
    <mergeCell ref="BK14:BQ14"/>
    <mergeCell ref="AS13:AX13"/>
    <mergeCell ref="AM14:AR14"/>
    <mergeCell ref="AS14:AX14"/>
    <mergeCell ref="BE14:BJ14"/>
    <mergeCell ref="B20:J20"/>
    <mergeCell ref="K20:R20"/>
    <mergeCell ref="S20:Z20"/>
    <mergeCell ref="B19:J19"/>
    <mergeCell ref="B13:H13"/>
    <mergeCell ref="B14:H14"/>
    <mergeCell ref="I14:N14"/>
    <mergeCell ref="O14:T14"/>
    <mergeCell ref="U14:Z14"/>
    <mergeCell ref="AY20:BF20"/>
    <mergeCell ref="BG20:BQ20"/>
    <mergeCell ref="K19:R19"/>
    <mergeCell ref="S19:Z19"/>
    <mergeCell ref="AA19:AH19"/>
    <mergeCell ref="AI19:AP19"/>
    <mergeCell ref="AI20:AP20"/>
    <mergeCell ref="AY19:BF19"/>
    <mergeCell ref="BG19:BQ19"/>
    <mergeCell ref="AQ20:AX20"/>
    <mergeCell ref="AY21:BF21"/>
    <mergeCell ref="BG21:BQ21"/>
    <mergeCell ref="I36:L36"/>
    <mergeCell ref="I37:L37"/>
    <mergeCell ref="I32:L32"/>
    <mergeCell ref="I33:L33"/>
    <mergeCell ref="I34:L34"/>
    <mergeCell ref="I35:L35"/>
    <mergeCell ref="B26:L27"/>
    <mergeCell ref="M29:U29"/>
    <mergeCell ref="I30:L30"/>
    <mergeCell ref="I31:L31"/>
    <mergeCell ref="B28:H28"/>
    <mergeCell ref="I28:L28"/>
    <mergeCell ref="I29:L29"/>
    <mergeCell ref="M30:U30"/>
    <mergeCell ref="AN26:AV27"/>
    <mergeCell ref="M28:U28"/>
    <mergeCell ref="V28:AD28"/>
    <mergeCell ref="AE28:AM28"/>
    <mergeCell ref="AN28:AV28"/>
    <mergeCell ref="V27:AD27"/>
    <mergeCell ref="AE27:AM27"/>
    <mergeCell ref="M26:AM26"/>
    <mergeCell ref="M27:U27"/>
    <mergeCell ref="V29:AD29"/>
    <mergeCell ref="AE29:AM29"/>
    <mergeCell ref="AN29:AV29"/>
    <mergeCell ref="V30:AD30"/>
    <mergeCell ref="AE30:AM30"/>
    <mergeCell ref="AN30:AV30"/>
    <mergeCell ref="V31:AD31"/>
    <mergeCell ref="AE31:AM31"/>
    <mergeCell ref="AN31:AV31"/>
    <mergeCell ref="V32:AD32"/>
    <mergeCell ref="AE32:AM32"/>
    <mergeCell ref="AN32:AV32"/>
    <mergeCell ref="V33:AD33"/>
    <mergeCell ref="AE33:AM33"/>
    <mergeCell ref="AN33:AV33"/>
    <mergeCell ref="V34:AD34"/>
    <mergeCell ref="AE34:AM34"/>
    <mergeCell ref="AN34:AV34"/>
    <mergeCell ref="AE35:AM35"/>
    <mergeCell ref="AN35:AV35"/>
    <mergeCell ref="V36:AD36"/>
    <mergeCell ref="AE36:AM36"/>
    <mergeCell ref="AN36:AV36"/>
    <mergeCell ref="V37:AD37"/>
    <mergeCell ref="AE37:AM37"/>
    <mergeCell ref="AN37:AV37"/>
    <mergeCell ref="V35:AD35"/>
    <mergeCell ref="AE38:AM38"/>
    <mergeCell ref="AN38:AV38"/>
    <mergeCell ref="AN41:AV41"/>
    <mergeCell ref="V39:AD39"/>
    <mergeCell ref="AE39:AM39"/>
    <mergeCell ref="AN39:AV39"/>
    <mergeCell ref="V40:AD40"/>
    <mergeCell ref="AE40:AM40"/>
    <mergeCell ref="V38:AD38"/>
    <mergeCell ref="AN40:AV40"/>
    <mergeCell ref="AE41:AM41"/>
    <mergeCell ref="M39:U39"/>
    <mergeCell ref="B40:L40"/>
    <mergeCell ref="B41:L41"/>
    <mergeCell ref="M41:U41"/>
    <mergeCell ref="V41:AD41"/>
    <mergeCell ref="M40:U40"/>
    <mergeCell ref="I39:L39"/>
  </mergeCells>
  <phoneticPr fontId="2"/>
  <pageMargins left="0.78740157480314965" right="0.78740157480314965" top="0.70866141732283472" bottom="0.39370078740157483" header="0.51181102362204722" footer="0.39370078740157483"/>
  <pageSetup paperSize="9" scale="87" orientation="portrait" horizontalDpi="300" verticalDpi="300" r:id="rId1"/>
  <headerFooter alignWithMargins="0">
    <oddFooter>&amp;C&amp;P</oddFooter>
  </headerFooter>
  <rowBreaks count="17" manualBreakCount="17">
    <brk id="63" max="76" man="1"/>
    <brk id="111" max="76" man="1"/>
    <brk id="178" max="76" man="1"/>
    <brk id="244" max="76" man="1"/>
    <brk id="297" max="16383" man="1"/>
    <brk id="361" max="76" man="1"/>
    <brk id="408" max="16383" man="1"/>
    <brk id="444" max="16383" man="1"/>
    <brk id="483" max="16383" man="1"/>
    <brk id="539" max="16383" man="1"/>
    <brk id="589" max="16383" man="1"/>
    <brk id="620" max="16383" man="1"/>
    <brk id="662" max="16383" man="1"/>
    <brk id="783" max="16383" man="1"/>
    <brk id="821" max="16383" man="1"/>
    <brk id="887" max="76" man="1"/>
    <brk id="9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武雄市役所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2019-06-04T10:16:58Z</cp:lastPrinted>
  <dcterms:created xsi:type="dcterms:W3CDTF">2009-03-10T01:26:21Z</dcterms:created>
  <dcterms:modified xsi:type="dcterms:W3CDTF">2019-06-04T10:20:04Z</dcterms:modified>
</cp:coreProperties>
</file>